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mc:AlternateContent xmlns:mc="http://schemas.openxmlformats.org/markup-compatibility/2006">
    <mc:Choice Requires="x15">
      <x15ac:absPath xmlns:x15ac="http://schemas.microsoft.com/office/spreadsheetml/2010/11/ac" url="https://corpsh1-my.sharepoint.com/personal/leah_werner_csh_org/Documents/"/>
    </mc:Choice>
  </mc:AlternateContent>
  <xr:revisionPtr revIDLastSave="0" documentId="8_{7DF5D470-BB25-4D26-8F16-56B1D44A394E}" xr6:coauthVersionLast="47" xr6:coauthVersionMax="47" xr10:uidLastSave="{00000000-0000-0000-0000-000000000000}"/>
  <bookViews>
    <workbookView xWindow="-110" yWindow="-110" windowWidth="19420" windowHeight="10300" firstSheet="2" activeTab="2" xr2:uid="{00000000-000D-0000-FFFF-FFFF00000000}"/>
  </bookViews>
  <sheets>
    <sheet name="Admin Config" sheetId="1" state="hidden" r:id="rId1"/>
    <sheet name="Activities" sheetId="2" state="hidden" r:id="rId2"/>
    <sheet name="Instructions &amp; Site Admin" sheetId="3" r:id="rId3"/>
    <sheet name="Data Entry" sheetId="4" r:id="rId4"/>
    <sheet name="Staff 1" sheetId="5" r:id="rId5"/>
    <sheet name="Staff 2" sheetId="6" r:id="rId6"/>
    <sheet name="Staff 3" sheetId="7" r:id="rId7"/>
    <sheet name="Staff 4" sheetId="8" r:id="rId8"/>
    <sheet name="Staff 5" sheetId="9" r:id="rId9"/>
    <sheet name="Staff 6" sheetId="10" r:id="rId10"/>
    <sheet name="Staff 7" sheetId="11" r:id="rId11"/>
    <sheet name="Staff 8" sheetId="12" r:id="rId12"/>
    <sheet name="Staff 9" sheetId="13" r:id="rId13"/>
    <sheet name="Staff 10" sheetId="14" r:id="rId14"/>
    <sheet name="Summary" sheetId="15" r:id="rId15"/>
    <sheet name="Staff Comparison" sheetId="16" r:id="rId16"/>
    <sheet name="Revenue Projection" sheetId="17"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7" l="1"/>
  <c r="D26" i="17"/>
  <c r="E34" i="17"/>
  <c r="D34" i="17"/>
  <c r="C34" i="17"/>
  <c r="C29" i="17"/>
  <c r="B19" i="17"/>
  <c r="C16" i="17"/>
  <c r="C15" i="17"/>
  <c r="C14" i="17"/>
  <c r="C13" i="17"/>
  <c r="C11" i="17"/>
  <c r="C7" i="17"/>
  <c r="C27" i="17" s="1"/>
  <c r="D27" i="17" s="1"/>
  <c r="E27" i="17" s="1"/>
  <c r="C6" i="17"/>
  <c r="B3" i="17"/>
  <c r="B2" i="17"/>
  <c r="B14" i="16"/>
  <c r="B13" i="16"/>
  <c r="B12" i="16"/>
  <c r="B11" i="16"/>
  <c r="B10" i="16"/>
  <c r="B9" i="16"/>
  <c r="B8" i="16"/>
  <c r="B7" i="16"/>
  <c r="B6" i="16"/>
  <c r="B5" i="16"/>
  <c r="B2" i="16"/>
  <c r="E30" i="15"/>
  <c r="E29" i="15"/>
  <c r="E28" i="15"/>
  <c r="E27" i="15"/>
  <c r="E26" i="15"/>
  <c r="E25" i="15"/>
  <c r="E24" i="15"/>
  <c r="E23" i="15"/>
  <c r="C23" i="15"/>
  <c r="E22" i="15"/>
  <c r="E21" i="15"/>
  <c r="C7" i="15"/>
  <c r="C6" i="15"/>
  <c r="B3" i="15"/>
  <c r="B2" i="15"/>
  <c r="G168" i="14"/>
  <c r="G167" i="14"/>
  <c r="J14" i="16" s="1"/>
  <c r="G166" i="14"/>
  <c r="G162" i="14"/>
  <c r="F14" i="16" s="1"/>
  <c r="G160" i="14"/>
  <c r="C14" i="16" s="1"/>
  <c r="I156" i="14"/>
  <c r="K156" i="14" s="1"/>
  <c r="H156" i="14"/>
  <c r="G156" i="14"/>
  <c r="I155" i="14"/>
  <c r="K155" i="14" s="1"/>
  <c r="H155" i="14"/>
  <c r="G155" i="14"/>
  <c r="I154" i="14"/>
  <c r="K154" i="14" s="1"/>
  <c r="H154" i="14"/>
  <c r="G154" i="14"/>
  <c r="I153" i="14"/>
  <c r="K153" i="14" s="1"/>
  <c r="H153" i="14"/>
  <c r="G153" i="14"/>
  <c r="I152" i="14"/>
  <c r="K152" i="14" s="1"/>
  <c r="H152" i="14"/>
  <c r="G152" i="14"/>
  <c r="I151" i="14"/>
  <c r="K151" i="14" s="1"/>
  <c r="H151" i="14"/>
  <c r="G151" i="14"/>
  <c r="I150" i="14"/>
  <c r="K150" i="14" s="1"/>
  <c r="H150" i="14"/>
  <c r="G150" i="14"/>
  <c r="I149" i="14"/>
  <c r="K149" i="14" s="1"/>
  <c r="H149" i="14"/>
  <c r="G149" i="14"/>
  <c r="I148" i="14"/>
  <c r="K148" i="14" s="1"/>
  <c r="H148" i="14"/>
  <c r="G148" i="14"/>
  <c r="I147" i="14"/>
  <c r="K147" i="14" s="1"/>
  <c r="H147" i="14"/>
  <c r="G147" i="14"/>
  <c r="I146" i="14"/>
  <c r="K146" i="14" s="1"/>
  <c r="H146" i="14"/>
  <c r="G146" i="14"/>
  <c r="I145" i="14"/>
  <c r="K145" i="14" s="1"/>
  <c r="H145" i="14"/>
  <c r="G145" i="14"/>
  <c r="I144" i="14"/>
  <c r="K144" i="14" s="1"/>
  <c r="H144" i="14"/>
  <c r="G144" i="14"/>
  <c r="I143" i="14"/>
  <c r="K143" i="14" s="1"/>
  <c r="H143" i="14"/>
  <c r="G143" i="14"/>
  <c r="I142" i="14"/>
  <c r="K142" i="14" s="1"/>
  <c r="H142" i="14"/>
  <c r="G142" i="14"/>
  <c r="I141" i="14"/>
  <c r="K141" i="14" s="1"/>
  <c r="H141" i="14"/>
  <c r="G141" i="14"/>
  <c r="I140" i="14"/>
  <c r="K140" i="14" s="1"/>
  <c r="H140" i="14"/>
  <c r="G140" i="14"/>
  <c r="I139" i="14"/>
  <c r="K139" i="14" s="1"/>
  <c r="H139" i="14"/>
  <c r="G139" i="14"/>
  <c r="I138" i="14"/>
  <c r="K138" i="14" s="1"/>
  <c r="H138" i="14"/>
  <c r="G138" i="14"/>
  <c r="I137" i="14"/>
  <c r="K137" i="14" s="1"/>
  <c r="H137" i="14"/>
  <c r="G137" i="14"/>
  <c r="I136" i="14"/>
  <c r="K136" i="14" s="1"/>
  <c r="H136" i="14"/>
  <c r="G136" i="14"/>
  <c r="I135" i="14"/>
  <c r="K135" i="14" s="1"/>
  <c r="H135" i="14"/>
  <c r="G135" i="14"/>
  <c r="I134" i="14"/>
  <c r="K134" i="14" s="1"/>
  <c r="H134" i="14"/>
  <c r="G134" i="14"/>
  <c r="I133" i="14"/>
  <c r="K133" i="14" s="1"/>
  <c r="H133" i="14"/>
  <c r="G133" i="14"/>
  <c r="I132" i="14"/>
  <c r="K132" i="14" s="1"/>
  <c r="H132" i="14"/>
  <c r="G132" i="14"/>
  <c r="I131" i="14"/>
  <c r="K131" i="14" s="1"/>
  <c r="H131" i="14"/>
  <c r="G131" i="14"/>
  <c r="I130" i="14"/>
  <c r="K130" i="14" s="1"/>
  <c r="H130" i="14"/>
  <c r="G130" i="14"/>
  <c r="I129" i="14"/>
  <c r="K129" i="14" s="1"/>
  <c r="H129" i="14"/>
  <c r="G129" i="14"/>
  <c r="I128" i="14"/>
  <c r="K128" i="14" s="1"/>
  <c r="H128" i="14"/>
  <c r="G128" i="14"/>
  <c r="I127" i="14"/>
  <c r="K127" i="14" s="1"/>
  <c r="H127" i="14"/>
  <c r="G127" i="14"/>
  <c r="I126" i="14"/>
  <c r="K126" i="14" s="1"/>
  <c r="H126" i="14"/>
  <c r="G126" i="14"/>
  <c r="I125" i="14"/>
  <c r="K125" i="14" s="1"/>
  <c r="H125" i="14"/>
  <c r="G125" i="14"/>
  <c r="I124" i="14"/>
  <c r="K124" i="14" s="1"/>
  <c r="H124" i="14"/>
  <c r="G124" i="14"/>
  <c r="I123" i="14"/>
  <c r="K123" i="14" s="1"/>
  <c r="H123" i="14"/>
  <c r="G123" i="14"/>
  <c r="I122" i="14"/>
  <c r="K122" i="14" s="1"/>
  <c r="H122" i="14"/>
  <c r="G122" i="14"/>
  <c r="I121" i="14"/>
  <c r="K121" i="14" s="1"/>
  <c r="H121" i="14"/>
  <c r="G121" i="14"/>
  <c r="I120" i="14"/>
  <c r="K120" i="14" s="1"/>
  <c r="H120" i="14"/>
  <c r="G120" i="14"/>
  <c r="I119" i="14"/>
  <c r="K119" i="14" s="1"/>
  <c r="H119" i="14"/>
  <c r="G119" i="14"/>
  <c r="I118" i="14"/>
  <c r="K118" i="14" s="1"/>
  <c r="H118" i="14"/>
  <c r="G118" i="14"/>
  <c r="I117" i="14"/>
  <c r="K117" i="14" s="1"/>
  <c r="H117" i="14"/>
  <c r="G117" i="14"/>
  <c r="I116" i="14"/>
  <c r="H116" i="14"/>
  <c r="G116" i="14"/>
  <c r="K116" i="14" s="1"/>
  <c r="I115" i="14"/>
  <c r="K115" i="14" s="1"/>
  <c r="H115" i="14"/>
  <c r="G115" i="14"/>
  <c r="I114" i="14"/>
  <c r="K114" i="14" s="1"/>
  <c r="H114" i="14"/>
  <c r="G114" i="14"/>
  <c r="I113" i="14"/>
  <c r="K113" i="14" s="1"/>
  <c r="H113" i="14"/>
  <c r="G113" i="14"/>
  <c r="I112" i="14"/>
  <c r="K112" i="14" s="1"/>
  <c r="H112" i="14"/>
  <c r="G112" i="14"/>
  <c r="I111" i="14"/>
  <c r="K111" i="14" s="1"/>
  <c r="H111" i="14"/>
  <c r="G111" i="14"/>
  <c r="I110" i="14"/>
  <c r="K110" i="14" s="1"/>
  <c r="H110" i="14"/>
  <c r="G110" i="14"/>
  <c r="I109" i="14"/>
  <c r="K109" i="14" s="1"/>
  <c r="H109" i="14"/>
  <c r="G109" i="14"/>
  <c r="I108" i="14"/>
  <c r="K108" i="14" s="1"/>
  <c r="H108" i="14"/>
  <c r="G108" i="14"/>
  <c r="I107" i="14"/>
  <c r="K107" i="14" s="1"/>
  <c r="H107" i="14"/>
  <c r="G107" i="14"/>
  <c r="I106" i="14"/>
  <c r="K106" i="14" s="1"/>
  <c r="H106" i="14"/>
  <c r="G106" i="14"/>
  <c r="I105" i="14"/>
  <c r="K105" i="14" s="1"/>
  <c r="H105" i="14"/>
  <c r="G105" i="14"/>
  <c r="I104" i="14"/>
  <c r="K104" i="14" s="1"/>
  <c r="H104" i="14"/>
  <c r="G104" i="14"/>
  <c r="I103" i="14"/>
  <c r="K103" i="14" s="1"/>
  <c r="H103" i="14"/>
  <c r="G103" i="14"/>
  <c r="I102" i="14"/>
  <c r="K102" i="14" s="1"/>
  <c r="H102" i="14"/>
  <c r="G102" i="14"/>
  <c r="I101" i="14"/>
  <c r="K101" i="14" s="1"/>
  <c r="H101" i="14"/>
  <c r="G101" i="14"/>
  <c r="I100" i="14"/>
  <c r="K100" i="14" s="1"/>
  <c r="H100" i="14"/>
  <c r="G100" i="14"/>
  <c r="I99" i="14"/>
  <c r="K99" i="14" s="1"/>
  <c r="H99" i="14"/>
  <c r="G99" i="14"/>
  <c r="I98" i="14"/>
  <c r="K98" i="14" s="1"/>
  <c r="H98" i="14"/>
  <c r="G98" i="14"/>
  <c r="I97" i="14"/>
  <c r="K97" i="14" s="1"/>
  <c r="H97" i="14"/>
  <c r="G97" i="14"/>
  <c r="I96" i="14"/>
  <c r="K96" i="14" s="1"/>
  <c r="H96" i="14"/>
  <c r="G96" i="14"/>
  <c r="I95" i="14"/>
  <c r="K95" i="14" s="1"/>
  <c r="H95" i="14"/>
  <c r="G95" i="14"/>
  <c r="I94" i="14"/>
  <c r="K94" i="14" s="1"/>
  <c r="H94" i="14"/>
  <c r="G94" i="14"/>
  <c r="I93" i="14"/>
  <c r="K93" i="14" s="1"/>
  <c r="H93" i="14"/>
  <c r="G93" i="14"/>
  <c r="I92" i="14"/>
  <c r="K92" i="14" s="1"/>
  <c r="H92" i="14"/>
  <c r="G92" i="14"/>
  <c r="I91" i="14"/>
  <c r="K91" i="14" s="1"/>
  <c r="H91" i="14"/>
  <c r="G91" i="14"/>
  <c r="I90" i="14"/>
  <c r="K90" i="14" s="1"/>
  <c r="H90" i="14"/>
  <c r="G90" i="14"/>
  <c r="I89" i="14"/>
  <c r="K89" i="14" s="1"/>
  <c r="H89" i="14"/>
  <c r="G89" i="14"/>
  <c r="I88" i="14"/>
  <c r="K88" i="14" s="1"/>
  <c r="H88" i="14"/>
  <c r="G88" i="14"/>
  <c r="I87" i="14"/>
  <c r="K87" i="14" s="1"/>
  <c r="H87" i="14"/>
  <c r="G87" i="14"/>
  <c r="I86" i="14"/>
  <c r="K86" i="14" s="1"/>
  <c r="H86" i="14"/>
  <c r="G86" i="14"/>
  <c r="I85" i="14"/>
  <c r="K85" i="14" s="1"/>
  <c r="H85" i="14"/>
  <c r="G85" i="14"/>
  <c r="I84" i="14"/>
  <c r="K84" i="14" s="1"/>
  <c r="H84" i="14"/>
  <c r="G84" i="14"/>
  <c r="I83" i="14"/>
  <c r="K83" i="14" s="1"/>
  <c r="H83" i="14"/>
  <c r="G83" i="14"/>
  <c r="I82" i="14"/>
  <c r="K82" i="14" s="1"/>
  <c r="H82" i="14"/>
  <c r="G82" i="14"/>
  <c r="I81" i="14"/>
  <c r="K81" i="14" s="1"/>
  <c r="H81" i="14"/>
  <c r="G81" i="14"/>
  <c r="I80" i="14"/>
  <c r="K80" i="14" s="1"/>
  <c r="H80" i="14"/>
  <c r="G80" i="14"/>
  <c r="I79" i="14"/>
  <c r="K79" i="14" s="1"/>
  <c r="H79" i="14"/>
  <c r="G79" i="14"/>
  <c r="I78" i="14"/>
  <c r="K78" i="14" s="1"/>
  <c r="H78" i="14"/>
  <c r="G78" i="14"/>
  <c r="I77" i="14"/>
  <c r="K77" i="14" s="1"/>
  <c r="H77" i="14"/>
  <c r="G77" i="14"/>
  <c r="I76" i="14"/>
  <c r="K76" i="14" s="1"/>
  <c r="H76" i="14"/>
  <c r="G76" i="14"/>
  <c r="I75" i="14"/>
  <c r="K75" i="14" s="1"/>
  <c r="H75" i="14"/>
  <c r="G75" i="14"/>
  <c r="I74" i="14"/>
  <c r="K74" i="14" s="1"/>
  <c r="H74" i="14"/>
  <c r="G74" i="14"/>
  <c r="I73" i="14"/>
  <c r="K73" i="14" s="1"/>
  <c r="H73" i="14"/>
  <c r="G73" i="14"/>
  <c r="I72" i="14"/>
  <c r="K72" i="14" s="1"/>
  <c r="H72" i="14"/>
  <c r="G72" i="14"/>
  <c r="I71" i="14"/>
  <c r="K71" i="14" s="1"/>
  <c r="H71" i="14"/>
  <c r="G71" i="14"/>
  <c r="I70" i="14"/>
  <c r="K70" i="14" s="1"/>
  <c r="H70" i="14"/>
  <c r="G70" i="14"/>
  <c r="I69" i="14"/>
  <c r="K69" i="14" s="1"/>
  <c r="H69" i="14"/>
  <c r="G69" i="14"/>
  <c r="I68" i="14"/>
  <c r="K68" i="14" s="1"/>
  <c r="H68" i="14"/>
  <c r="G68" i="14"/>
  <c r="I67" i="14"/>
  <c r="K67" i="14" s="1"/>
  <c r="H67" i="14"/>
  <c r="G67" i="14"/>
  <c r="I66" i="14"/>
  <c r="K66" i="14" s="1"/>
  <c r="H66" i="14"/>
  <c r="G66" i="14"/>
  <c r="I65" i="14"/>
  <c r="K65" i="14" s="1"/>
  <c r="H65" i="14"/>
  <c r="G65" i="14"/>
  <c r="I64" i="14"/>
  <c r="K64" i="14" s="1"/>
  <c r="H64" i="14"/>
  <c r="G64" i="14"/>
  <c r="I63" i="14"/>
  <c r="K63" i="14" s="1"/>
  <c r="H63" i="14"/>
  <c r="G63" i="14"/>
  <c r="I62" i="14"/>
  <c r="K62" i="14" s="1"/>
  <c r="H62" i="14"/>
  <c r="G62" i="14"/>
  <c r="I61" i="14"/>
  <c r="K61" i="14" s="1"/>
  <c r="H61" i="14"/>
  <c r="G61" i="14"/>
  <c r="I60" i="14"/>
  <c r="K60" i="14" s="1"/>
  <c r="H60" i="14"/>
  <c r="G60" i="14"/>
  <c r="I59" i="14"/>
  <c r="K59" i="14" s="1"/>
  <c r="H59" i="14"/>
  <c r="G59" i="14"/>
  <c r="I58" i="14"/>
  <c r="K58" i="14" s="1"/>
  <c r="H58" i="14"/>
  <c r="G58" i="14"/>
  <c r="I57" i="14"/>
  <c r="K57" i="14" s="1"/>
  <c r="H57" i="14"/>
  <c r="G57" i="14"/>
  <c r="I56" i="14"/>
  <c r="K56" i="14" s="1"/>
  <c r="H56" i="14"/>
  <c r="G56" i="14"/>
  <c r="I55" i="14"/>
  <c r="K55" i="14" s="1"/>
  <c r="H55" i="14"/>
  <c r="G55" i="14"/>
  <c r="I54" i="14"/>
  <c r="K54" i="14" s="1"/>
  <c r="H54" i="14"/>
  <c r="G54" i="14"/>
  <c r="I53" i="14"/>
  <c r="K53" i="14" s="1"/>
  <c r="H53" i="14"/>
  <c r="G53" i="14"/>
  <c r="I52" i="14"/>
  <c r="K52" i="14" s="1"/>
  <c r="H52" i="14"/>
  <c r="G52" i="14"/>
  <c r="I51" i="14"/>
  <c r="K51" i="14" s="1"/>
  <c r="H51" i="14"/>
  <c r="G51" i="14"/>
  <c r="I50" i="14"/>
  <c r="K50" i="14" s="1"/>
  <c r="H50" i="14"/>
  <c r="G50" i="14"/>
  <c r="I49" i="14"/>
  <c r="K49" i="14" s="1"/>
  <c r="H49" i="14"/>
  <c r="G49" i="14"/>
  <c r="I48" i="14"/>
  <c r="K48" i="14" s="1"/>
  <c r="H48" i="14"/>
  <c r="G48" i="14"/>
  <c r="I47" i="14"/>
  <c r="K47" i="14" s="1"/>
  <c r="H47" i="14"/>
  <c r="G47" i="14"/>
  <c r="I46" i="14"/>
  <c r="K46" i="14" s="1"/>
  <c r="H46" i="14"/>
  <c r="G46" i="14"/>
  <c r="I45" i="14"/>
  <c r="K45" i="14" s="1"/>
  <c r="H45" i="14"/>
  <c r="G45" i="14"/>
  <c r="I44" i="14"/>
  <c r="K44" i="14" s="1"/>
  <c r="H44" i="14"/>
  <c r="G44" i="14"/>
  <c r="I43" i="14"/>
  <c r="K43" i="14" s="1"/>
  <c r="H43" i="14"/>
  <c r="G43" i="14"/>
  <c r="I42" i="14"/>
  <c r="K42" i="14" s="1"/>
  <c r="H42" i="14"/>
  <c r="G42" i="14"/>
  <c r="I41" i="14"/>
  <c r="K41" i="14" s="1"/>
  <c r="H41" i="14"/>
  <c r="G41" i="14"/>
  <c r="I40" i="14"/>
  <c r="K40" i="14" s="1"/>
  <c r="H40" i="14"/>
  <c r="G40" i="14"/>
  <c r="I39" i="14"/>
  <c r="K39" i="14" s="1"/>
  <c r="H39" i="14"/>
  <c r="G39" i="14"/>
  <c r="I38" i="14"/>
  <c r="K38" i="14" s="1"/>
  <c r="H38" i="14"/>
  <c r="G38" i="14"/>
  <c r="I37" i="14"/>
  <c r="K37" i="14" s="1"/>
  <c r="H37" i="14"/>
  <c r="G37" i="14"/>
  <c r="I36" i="14"/>
  <c r="K36" i="14" s="1"/>
  <c r="H36" i="14"/>
  <c r="G36" i="14"/>
  <c r="I35" i="14"/>
  <c r="K35" i="14" s="1"/>
  <c r="H35" i="14"/>
  <c r="G35" i="14"/>
  <c r="I34" i="14"/>
  <c r="K34" i="14" s="1"/>
  <c r="H34" i="14"/>
  <c r="G34" i="14"/>
  <c r="I33" i="14"/>
  <c r="K33" i="14" s="1"/>
  <c r="H33" i="14"/>
  <c r="G33" i="14"/>
  <c r="I32" i="14"/>
  <c r="K32" i="14" s="1"/>
  <c r="H32" i="14"/>
  <c r="G32" i="14"/>
  <c r="I31" i="14"/>
  <c r="K31" i="14" s="1"/>
  <c r="H31" i="14"/>
  <c r="G31" i="14"/>
  <c r="I30" i="14"/>
  <c r="K30" i="14" s="1"/>
  <c r="H30" i="14"/>
  <c r="G30" i="14"/>
  <c r="I29" i="14"/>
  <c r="K29" i="14" s="1"/>
  <c r="H29" i="14"/>
  <c r="G29" i="14"/>
  <c r="I28" i="14"/>
  <c r="K28" i="14" s="1"/>
  <c r="H28" i="14"/>
  <c r="G28" i="14"/>
  <c r="I27" i="14"/>
  <c r="K27" i="14" s="1"/>
  <c r="H27" i="14"/>
  <c r="G27" i="14"/>
  <c r="I26" i="14"/>
  <c r="K26" i="14" s="1"/>
  <c r="H26" i="14"/>
  <c r="G26" i="14"/>
  <c r="I25" i="14"/>
  <c r="K25" i="14" s="1"/>
  <c r="H25" i="14"/>
  <c r="G25" i="14"/>
  <c r="I24" i="14"/>
  <c r="K24" i="14" s="1"/>
  <c r="H24" i="14"/>
  <c r="G24" i="14"/>
  <c r="I23" i="14"/>
  <c r="K23" i="14" s="1"/>
  <c r="H23" i="14"/>
  <c r="G23" i="14"/>
  <c r="I22" i="14"/>
  <c r="K22" i="14" s="1"/>
  <c r="H22" i="14"/>
  <c r="G22" i="14"/>
  <c r="I21" i="14"/>
  <c r="K21" i="14" s="1"/>
  <c r="H21" i="14"/>
  <c r="G21" i="14"/>
  <c r="I20" i="14"/>
  <c r="K20" i="14" s="1"/>
  <c r="H20" i="14"/>
  <c r="G20" i="14"/>
  <c r="I19" i="14"/>
  <c r="K19" i="14" s="1"/>
  <c r="H19" i="14"/>
  <c r="G19" i="14"/>
  <c r="I18" i="14"/>
  <c r="K18" i="14" s="1"/>
  <c r="H18" i="14"/>
  <c r="G18" i="14"/>
  <c r="I17" i="14"/>
  <c r="K17" i="14" s="1"/>
  <c r="H17" i="14"/>
  <c r="G17" i="14"/>
  <c r="I16" i="14"/>
  <c r="K16" i="14" s="1"/>
  <c r="H16" i="14"/>
  <c r="G16" i="14"/>
  <c r="I15" i="14"/>
  <c r="K15" i="14" s="1"/>
  <c r="H15" i="14"/>
  <c r="G15" i="14"/>
  <c r="I14" i="14"/>
  <c r="K14" i="14" s="1"/>
  <c r="H14" i="14"/>
  <c r="G14" i="14"/>
  <c r="I13" i="14"/>
  <c r="K13" i="14" s="1"/>
  <c r="H13" i="14"/>
  <c r="G13" i="14"/>
  <c r="I12" i="14"/>
  <c r="K12" i="14" s="1"/>
  <c r="H12" i="14"/>
  <c r="G12" i="14"/>
  <c r="I11" i="14"/>
  <c r="K11" i="14" s="1"/>
  <c r="H11" i="14"/>
  <c r="G11" i="14"/>
  <c r="I10" i="14"/>
  <c r="K10" i="14" s="1"/>
  <c r="H10" i="14"/>
  <c r="G10" i="14"/>
  <c r="I9" i="14"/>
  <c r="K9" i="14" s="1"/>
  <c r="H9" i="14"/>
  <c r="G9" i="14"/>
  <c r="I8" i="14"/>
  <c r="K8" i="14" s="1"/>
  <c r="H8" i="14"/>
  <c r="G8" i="14"/>
  <c r="I7" i="14"/>
  <c r="H7" i="14"/>
  <c r="G7" i="14"/>
  <c r="G161" i="14" s="1"/>
  <c r="B4" i="14"/>
  <c r="B3" i="14"/>
  <c r="B2" i="14"/>
  <c r="G163" i="13"/>
  <c r="G162" i="13"/>
  <c r="F13" i="16" s="1"/>
  <c r="G160" i="13"/>
  <c r="C13" i="16" s="1"/>
  <c r="I156" i="13"/>
  <c r="K156" i="13" s="1"/>
  <c r="H156" i="13"/>
  <c r="G156" i="13"/>
  <c r="I155" i="13"/>
  <c r="K155" i="13" s="1"/>
  <c r="H155" i="13"/>
  <c r="G155" i="13"/>
  <c r="I154" i="13"/>
  <c r="K154" i="13" s="1"/>
  <c r="H154" i="13"/>
  <c r="G154" i="13"/>
  <c r="I153" i="13"/>
  <c r="K153" i="13" s="1"/>
  <c r="H153" i="13"/>
  <c r="G153" i="13"/>
  <c r="I152" i="13"/>
  <c r="K152" i="13" s="1"/>
  <c r="H152" i="13"/>
  <c r="G152" i="13"/>
  <c r="I151" i="13"/>
  <c r="K151" i="13" s="1"/>
  <c r="H151" i="13"/>
  <c r="G151" i="13"/>
  <c r="I150" i="13"/>
  <c r="K150" i="13" s="1"/>
  <c r="H150" i="13"/>
  <c r="G150" i="13"/>
  <c r="I149" i="13"/>
  <c r="K149" i="13" s="1"/>
  <c r="H149" i="13"/>
  <c r="G149" i="13"/>
  <c r="I148" i="13"/>
  <c r="K148" i="13" s="1"/>
  <c r="H148" i="13"/>
  <c r="G148" i="13"/>
  <c r="I147" i="13"/>
  <c r="K147" i="13" s="1"/>
  <c r="H147" i="13"/>
  <c r="G147" i="13"/>
  <c r="I146" i="13"/>
  <c r="K146" i="13" s="1"/>
  <c r="H146" i="13"/>
  <c r="G146" i="13"/>
  <c r="I145" i="13"/>
  <c r="K145" i="13" s="1"/>
  <c r="H145" i="13"/>
  <c r="G145" i="13"/>
  <c r="I144" i="13"/>
  <c r="K144" i="13" s="1"/>
  <c r="H144" i="13"/>
  <c r="G144" i="13"/>
  <c r="K143" i="13"/>
  <c r="I143" i="13"/>
  <c r="H143" i="13"/>
  <c r="G143" i="13"/>
  <c r="I142" i="13"/>
  <c r="K142" i="13" s="1"/>
  <c r="H142" i="13"/>
  <c r="G142" i="13"/>
  <c r="I141" i="13"/>
  <c r="K141" i="13" s="1"/>
  <c r="H141" i="13"/>
  <c r="G141" i="13"/>
  <c r="I140" i="13"/>
  <c r="K140" i="13" s="1"/>
  <c r="H140" i="13"/>
  <c r="G140" i="13"/>
  <c r="I139" i="13"/>
  <c r="K139" i="13" s="1"/>
  <c r="H139" i="13"/>
  <c r="G139" i="13"/>
  <c r="I138" i="13"/>
  <c r="K138" i="13" s="1"/>
  <c r="H138" i="13"/>
  <c r="G138" i="13"/>
  <c r="I137" i="13"/>
  <c r="K137" i="13" s="1"/>
  <c r="H137" i="13"/>
  <c r="G137" i="13"/>
  <c r="I136" i="13"/>
  <c r="K136" i="13" s="1"/>
  <c r="H136" i="13"/>
  <c r="G136" i="13"/>
  <c r="I135" i="13"/>
  <c r="K135" i="13" s="1"/>
  <c r="H135" i="13"/>
  <c r="G135" i="13"/>
  <c r="I134" i="13"/>
  <c r="K134" i="13" s="1"/>
  <c r="H134" i="13"/>
  <c r="G134" i="13"/>
  <c r="I133" i="13"/>
  <c r="K133" i="13" s="1"/>
  <c r="H133" i="13"/>
  <c r="G133" i="13"/>
  <c r="I132" i="13"/>
  <c r="K132" i="13" s="1"/>
  <c r="H132" i="13"/>
  <c r="G132" i="13"/>
  <c r="I131" i="13"/>
  <c r="K131" i="13" s="1"/>
  <c r="H131" i="13"/>
  <c r="G131" i="13"/>
  <c r="I130" i="13"/>
  <c r="K130" i="13" s="1"/>
  <c r="H130" i="13"/>
  <c r="G130" i="13"/>
  <c r="I129" i="13"/>
  <c r="K129" i="13" s="1"/>
  <c r="H129" i="13"/>
  <c r="G129" i="13"/>
  <c r="I128" i="13"/>
  <c r="K128" i="13" s="1"/>
  <c r="H128" i="13"/>
  <c r="G128" i="13"/>
  <c r="I127" i="13"/>
  <c r="K127" i="13" s="1"/>
  <c r="H127" i="13"/>
  <c r="G127" i="13"/>
  <c r="I126" i="13"/>
  <c r="K126" i="13" s="1"/>
  <c r="H126" i="13"/>
  <c r="G126" i="13"/>
  <c r="I125" i="13"/>
  <c r="K125" i="13" s="1"/>
  <c r="H125" i="13"/>
  <c r="G125" i="13"/>
  <c r="I124" i="13"/>
  <c r="K124" i="13" s="1"/>
  <c r="H124" i="13"/>
  <c r="G124" i="13"/>
  <c r="I123" i="13"/>
  <c r="K123" i="13" s="1"/>
  <c r="H123" i="13"/>
  <c r="G123" i="13"/>
  <c r="I122" i="13"/>
  <c r="K122" i="13" s="1"/>
  <c r="H122" i="13"/>
  <c r="G122" i="13"/>
  <c r="I121" i="13"/>
  <c r="K121" i="13" s="1"/>
  <c r="H121" i="13"/>
  <c r="G121" i="13"/>
  <c r="I120" i="13"/>
  <c r="K120" i="13" s="1"/>
  <c r="H120" i="13"/>
  <c r="G120" i="13"/>
  <c r="I119" i="13"/>
  <c r="K119" i="13" s="1"/>
  <c r="H119" i="13"/>
  <c r="G119" i="13"/>
  <c r="I118" i="13"/>
  <c r="K118" i="13" s="1"/>
  <c r="H118" i="13"/>
  <c r="G118" i="13"/>
  <c r="I117" i="13"/>
  <c r="K117" i="13" s="1"/>
  <c r="H117" i="13"/>
  <c r="G117" i="13"/>
  <c r="I116" i="13"/>
  <c r="K116" i="13" s="1"/>
  <c r="H116" i="13"/>
  <c r="G116" i="13"/>
  <c r="I115" i="13"/>
  <c r="K115" i="13" s="1"/>
  <c r="H115" i="13"/>
  <c r="G115" i="13"/>
  <c r="I114" i="13"/>
  <c r="K114" i="13" s="1"/>
  <c r="H114" i="13"/>
  <c r="G114" i="13"/>
  <c r="I113" i="13"/>
  <c r="K113" i="13" s="1"/>
  <c r="H113" i="13"/>
  <c r="G113" i="13"/>
  <c r="I112" i="13"/>
  <c r="K112" i="13" s="1"/>
  <c r="H112" i="13"/>
  <c r="G112" i="13"/>
  <c r="I111" i="13"/>
  <c r="K111" i="13" s="1"/>
  <c r="H111" i="13"/>
  <c r="G111" i="13"/>
  <c r="I110" i="13"/>
  <c r="K110" i="13" s="1"/>
  <c r="H110" i="13"/>
  <c r="G110" i="13"/>
  <c r="I109" i="13"/>
  <c r="K109" i="13" s="1"/>
  <c r="H109" i="13"/>
  <c r="G109" i="13"/>
  <c r="I108" i="13"/>
  <c r="K108" i="13" s="1"/>
  <c r="H108" i="13"/>
  <c r="G108" i="13"/>
  <c r="I107" i="13"/>
  <c r="K107" i="13" s="1"/>
  <c r="H107" i="13"/>
  <c r="G107" i="13"/>
  <c r="I106" i="13"/>
  <c r="K106" i="13" s="1"/>
  <c r="H106" i="13"/>
  <c r="G106" i="13"/>
  <c r="I105" i="13"/>
  <c r="K105" i="13" s="1"/>
  <c r="H105" i="13"/>
  <c r="G105" i="13"/>
  <c r="I104" i="13"/>
  <c r="K104" i="13" s="1"/>
  <c r="H104" i="13"/>
  <c r="G104" i="13"/>
  <c r="I103" i="13"/>
  <c r="K103" i="13" s="1"/>
  <c r="H103" i="13"/>
  <c r="G103" i="13"/>
  <c r="I102" i="13"/>
  <c r="K102" i="13" s="1"/>
  <c r="H102" i="13"/>
  <c r="G102" i="13"/>
  <c r="I101" i="13"/>
  <c r="K101" i="13" s="1"/>
  <c r="H101" i="13"/>
  <c r="G101" i="13"/>
  <c r="I100" i="13"/>
  <c r="K100" i="13" s="1"/>
  <c r="H100" i="13"/>
  <c r="G100" i="13"/>
  <c r="I99" i="13"/>
  <c r="K99" i="13" s="1"/>
  <c r="H99" i="13"/>
  <c r="G99" i="13"/>
  <c r="I98" i="13"/>
  <c r="K98" i="13" s="1"/>
  <c r="H98" i="13"/>
  <c r="G98" i="13"/>
  <c r="I97" i="13"/>
  <c r="K97" i="13" s="1"/>
  <c r="H97" i="13"/>
  <c r="G97" i="13"/>
  <c r="I96" i="13"/>
  <c r="K96" i="13" s="1"/>
  <c r="H96" i="13"/>
  <c r="G96" i="13"/>
  <c r="I95" i="13"/>
  <c r="K95" i="13" s="1"/>
  <c r="H95" i="13"/>
  <c r="G95" i="13"/>
  <c r="I94" i="13"/>
  <c r="K94" i="13" s="1"/>
  <c r="H94" i="13"/>
  <c r="G94" i="13"/>
  <c r="I93" i="13"/>
  <c r="K93" i="13" s="1"/>
  <c r="H93" i="13"/>
  <c r="G93" i="13"/>
  <c r="I92" i="13"/>
  <c r="K92" i="13" s="1"/>
  <c r="H92" i="13"/>
  <c r="G92" i="13"/>
  <c r="I91" i="13"/>
  <c r="K91" i="13" s="1"/>
  <c r="H91" i="13"/>
  <c r="G91" i="13"/>
  <c r="I90" i="13"/>
  <c r="K90" i="13" s="1"/>
  <c r="H90" i="13"/>
  <c r="G90" i="13"/>
  <c r="I89" i="13"/>
  <c r="K89" i="13" s="1"/>
  <c r="H89" i="13"/>
  <c r="G89" i="13"/>
  <c r="I88" i="13"/>
  <c r="K88" i="13" s="1"/>
  <c r="H88" i="13"/>
  <c r="G88" i="13"/>
  <c r="I87" i="13"/>
  <c r="K87" i="13" s="1"/>
  <c r="H87" i="13"/>
  <c r="G87" i="13"/>
  <c r="I86" i="13"/>
  <c r="K86" i="13" s="1"/>
  <c r="H86" i="13"/>
  <c r="G86" i="13"/>
  <c r="I85" i="13"/>
  <c r="K85" i="13" s="1"/>
  <c r="H85" i="13"/>
  <c r="G85" i="13"/>
  <c r="I84" i="13"/>
  <c r="K84" i="13" s="1"/>
  <c r="H84" i="13"/>
  <c r="G84" i="13"/>
  <c r="I83" i="13"/>
  <c r="K83" i="13" s="1"/>
  <c r="H83" i="13"/>
  <c r="G83" i="13"/>
  <c r="I82" i="13"/>
  <c r="K82" i="13" s="1"/>
  <c r="H82" i="13"/>
  <c r="G82" i="13"/>
  <c r="I81" i="13"/>
  <c r="K81" i="13" s="1"/>
  <c r="H81" i="13"/>
  <c r="G81" i="13"/>
  <c r="I80" i="13"/>
  <c r="K80" i="13" s="1"/>
  <c r="H80" i="13"/>
  <c r="G80" i="13"/>
  <c r="I79" i="13"/>
  <c r="K79" i="13" s="1"/>
  <c r="H79" i="13"/>
  <c r="G79" i="13"/>
  <c r="I78" i="13"/>
  <c r="K78" i="13" s="1"/>
  <c r="H78" i="13"/>
  <c r="G78" i="13"/>
  <c r="I77" i="13"/>
  <c r="K77" i="13" s="1"/>
  <c r="H77" i="13"/>
  <c r="G77" i="13"/>
  <c r="I76" i="13"/>
  <c r="K76" i="13" s="1"/>
  <c r="H76" i="13"/>
  <c r="G76" i="13"/>
  <c r="I75" i="13"/>
  <c r="K75" i="13" s="1"/>
  <c r="H75" i="13"/>
  <c r="G75" i="13"/>
  <c r="I74" i="13"/>
  <c r="K74" i="13" s="1"/>
  <c r="H74" i="13"/>
  <c r="G74" i="13"/>
  <c r="I73" i="13"/>
  <c r="K73" i="13" s="1"/>
  <c r="H73" i="13"/>
  <c r="G73" i="13"/>
  <c r="I72" i="13"/>
  <c r="K72" i="13" s="1"/>
  <c r="H72" i="13"/>
  <c r="G72" i="13"/>
  <c r="I71" i="13"/>
  <c r="K71" i="13" s="1"/>
  <c r="H71" i="13"/>
  <c r="G71" i="13"/>
  <c r="I70" i="13"/>
  <c r="K70" i="13" s="1"/>
  <c r="H70" i="13"/>
  <c r="G70" i="13"/>
  <c r="I69" i="13"/>
  <c r="K69" i="13" s="1"/>
  <c r="H69" i="13"/>
  <c r="G69" i="13"/>
  <c r="I68" i="13"/>
  <c r="K68" i="13" s="1"/>
  <c r="H68" i="13"/>
  <c r="G68" i="13"/>
  <c r="I67" i="13"/>
  <c r="K67" i="13" s="1"/>
  <c r="H67" i="13"/>
  <c r="G67" i="13"/>
  <c r="I66" i="13"/>
  <c r="K66" i="13" s="1"/>
  <c r="H66" i="13"/>
  <c r="G66" i="13"/>
  <c r="I65" i="13"/>
  <c r="K65" i="13" s="1"/>
  <c r="H65" i="13"/>
  <c r="G65" i="13"/>
  <c r="I64" i="13"/>
  <c r="K64" i="13" s="1"/>
  <c r="H64" i="13"/>
  <c r="G64" i="13"/>
  <c r="I63" i="13"/>
  <c r="K63" i="13" s="1"/>
  <c r="H63" i="13"/>
  <c r="G63" i="13"/>
  <c r="I62" i="13"/>
  <c r="K62" i="13" s="1"/>
  <c r="H62" i="13"/>
  <c r="G62" i="13"/>
  <c r="I61" i="13"/>
  <c r="K61" i="13" s="1"/>
  <c r="H61" i="13"/>
  <c r="G61" i="13"/>
  <c r="I60" i="13"/>
  <c r="K60" i="13" s="1"/>
  <c r="H60" i="13"/>
  <c r="G60" i="13"/>
  <c r="I59" i="13"/>
  <c r="K59" i="13" s="1"/>
  <c r="H59" i="13"/>
  <c r="G59" i="13"/>
  <c r="I58" i="13"/>
  <c r="K58" i="13" s="1"/>
  <c r="H58" i="13"/>
  <c r="G58" i="13"/>
  <c r="I57" i="13"/>
  <c r="K57" i="13" s="1"/>
  <c r="H57" i="13"/>
  <c r="G57" i="13"/>
  <c r="I56" i="13"/>
  <c r="K56" i="13" s="1"/>
  <c r="H56" i="13"/>
  <c r="G56" i="13"/>
  <c r="I55" i="13"/>
  <c r="K55" i="13" s="1"/>
  <c r="H55" i="13"/>
  <c r="G55" i="13"/>
  <c r="I54" i="13"/>
  <c r="K54" i="13" s="1"/>
  <c r="H54" i="13"/>
  <c r="G54" i="13"/>
  <c r="I53" i="13"/>
  <c r="K53" i="13" s="1"/>
  <c r="H53" i="13"/>
  <c r="G53" i="13"/>
  <c r="I52" i="13"/>
  <c r="K52" i="13" s="1"/>
  <c r="H52" i="13"/>
  <c r="G52" i="13"/>
  <c r="I51" i="13"/>
  <c r="K51" i="13" s="1"/>
  <c r="H51" i="13"/>
  <c r="G51" i="13"/>
  <c r="I50" i="13"/>
  <c r="K50" i="13" s="1"/>
  <c r="H50" i="13"/>
  <c r="G50" i="13"/>
  <c r="I49" i="13"/>
  <c r="K49" i="13" s="1"/>
  <c r="H49" i="13"/>
  <c r="G49" i="13"/>
  <c r="I48" i="13"/>
  <c r="K48" i="13" s="1"/>
  <c r="H48" i="13"/>
  <c r="G48" i="13"/>
  <c r="I47" i="13"/>
  <c r="K47" i="13" s="1"/>
  <c r="H47" i="13"/>
  <c r="G47" i="13"/>
  <c r="I46" i="13"/>
  <c r="K46" i="13" s="1"/>
  <c r="H46" i="13"/>
  <c r="G46" i="13"/>
  <c r="I45" i="13"/>
  <c r="K45" i="13" s="1"/>
  <c r="H45" i="13"/>
  <c r="G45" i="13"/>
  <c r="I44" i="13"/>
  <c r="K44" i="13" s="1"/>
  <c r="H44" i="13"/>
  <c r="G44" i="13"/>
  <c r="I43" i="13"/>
  <c r="K43" i="13" s="1"/>
  <c r="H43" i="13"/>
  <c r="G43" i="13"/>
  <c r="I42" i="13"/>
  <c r="K42" i="13" s="1"/>
  <c r="H42" i="13"/>
  <c r="G42" i="13"/>
  <c r="I41" i="13"/>
  <c r="K41" i="13" s="1"/>
  <c r="H41" i="13"/>
  <c r="G41" i="13"/>
  <c r="I40" i="13"/>
  <c r="K40" i="13" s="1"/>
  <c r="H40" i="13"/>
  <c r="G40" i="13"/>
  <c r="I39" i="13"/>
  <c r="K39" i="13" s="1"/>
  <c r="H39" i="13"/>
  <c r="G39" i="13"/>
  <c r="I38" i="13"/>
  <c r="K38" i="13" s="1"/>
  <c r="H38" i="13"/>
  <c r="G38" i="13"/>
  <c r="I37" i="13"/>
  <c r="K37" i="13" s="1"/>
  <c r="H37" i="13"/>
  <c r="G37" i="13"/>
  <c r="I36" i="13"/>
  <c r="K36" i="13" s="1"/>
  <c r="H36" i="13"/>
  <c r="G36" i="13"/>
  <c r="I35" i="13"/>
  <c r="K35" i="13" s="1"/>
  <c r="H35" i="13"/>
  <c r="G35" i="13"/>
  <c r="I34" i="13"/>
  <c r="K34" i="13" s="1"/>
  <c r="H34" i="13"/>
  <c r="G34" i="13"/>
  <c r="I33" i="13"/>
  <c r="K33" i="13" s="1"/>
  <c r="H33" i="13"/>
  <c r="G33" i="13"/>
  <c r="I32" i="13"/>
  <c r="K32" i="13" s="1"/>
  <c r="H32" i="13"/>
  <c r="G32" i="13"/>
  <c r="I31" i="13"/>
  <c r="K31" i="13" s="1"/>
  <c r="H31" i="13"/>
  <c r="G31" i="13"/>
  <c r="I30" i="13"/>
  <c r="K30" i="13" s="1"/>
  <c r="H30" i="13"/>
  <c r="G30" i="13"/>
  <c r="I29" i="13"/>
  <c r="K29" i="13" s="1"/>
  <c r="H29" i="13"/>
  <c r="G29" i="13"/>
  <c r="I28" i="13"/>
  <c r="K28" i="13" s="1"/>
  <c r="H28" i="13"/>
  <c r="G28" i="13"/>
  <c r="I27" i="13"/>
  <c r="K27" i="13" s="1"/>
  <c r="H27" i="13"/>
  <c r="G27" i="13"/>
  <c r="I26" i="13"/>
  <c r="K26" i="13" s="1"/>
  <c r="H26" i="13"/>
  <c r="G26" i="13"/>
  <c r="I25" i="13"/>
  <c r="K25" i="13" s="1"/>
  <c r="H25" i="13"/>
  <c r="G25" i="13"/>
  <c r="I24" i="13"/>
  <c r="K24" i="13" s="1"/>
  <c r="H24" i="13"/>
  <c r="G24" i="13"/>
  <c r="I23" i="13"/>
  <c r="K23" i="13" s="1"/>
  <c r="H23" i="13"/>
  <c r="G23" i="13"/>
  <c r="I22" i="13"/>
  <c r="K22" i="13" s="1"/>
  <c r="H22" i="13"/>
  <c r="G22" i="13"/>
  <c r="I21" i="13"/>
  <c r="K21" i="13" s="1"/>
  <c r="H21" i="13"/>
  <c r="G21" i="13"/>
  <c r="I20" i="13"/>
  <c r="K20" i="13" s="1"/>
  <c r="H20" i="13"/>
  <c r="G20" i="13"/>
  <c r="I19" i="13"/>
  <c r="K19" i="13" s="1"/>
  <c r="H19" i="13"/>
  <c r="G19" i="13"/>
  <c r="I18" i="13"/>
  <c r="K18" i="13" s="1"/>
  <c r="H18" i="13"/>
  <c r="G18" i="13"/>
  <c r="I17" i="13"/>
  <c r="K17" i="13" s="1"/>
  <c r="H17" i="13"/>
  <c r="G17" i="13"/>
  <c r="I16" i="13"/>
  <c r="K16" i="13" s="1"/>
  <c r="H16" i="13"/>
  <c r="G16" i="13"/>
  <c r="I15" i="13"/>
  <c r="K15" i="13" s="1"/>
  <c r="H15" i="13"/>
  <c r="G15" i="13"/>
  <c r="I14" i="13"/>
  <c r="K14" i="13" s="1"/>
  <c r="H14" i="13"/>
  <c r="G14" i="13"/>
  <c r="I13" i="13"/>
  <c r="K13" i="13" s="1"/>
  <c r="H13" i="13"/>
  <c r="G13" i="13"/>
  <c r="I12" i="13"/>
  <c r="K12" i="13" s="1"/>
  <c r="H12" i="13"/>
  <c r="G12" i="13"/>
  <c r="I11" i="13"/>
  <c r="K11" i="13" s="1"/>
  <c r="H11" i="13"/>
  <c r="G11" i="13"/>
  <c r="I10" i="13"/>
  <c r="K10" i="13" s="1"/>
  <c r="H10" i="13"/>
  <c r="G10" i="13"/>
  <c r="I9" i="13"/>
  <c r="K9" i="13" s="1"/>
  <c r="H9" i="13"/>
  <c r="G9" i="13"/>
  <c r="I8" i="13"/>
  <c r="K8" i="13" s="1"/>
  <c r="H8" i="13"/>
  <c r="G8" i="13"/>
  <c r="I7" i="13"/>
  <c r="K7" i="13" s="1"/>
  <c r="G169" i="13" s="1"/>
  <c r="H7" i="13"/>
  <c r="G7" i="13"/>
  <c r="G161" i="13" s="1"/>
  <c r="B4" i="13"/>
  <c r="B3" i="13"/>
  <c r="B2" i="13"/>
  <c r="G163" i="12"/>
  <c r="G162" i="12"/>
  <c r="F12" i="16" s="1"/>
  <c r="G160" i="12"/>
  <c r="C12" i="16" s="1"/>
  <c r="I156" i="12"/>
  <c r="K156" i="12" s="1"/>
  <c r="H156" i="12"/>
  <c r="G156" i="12"/>
  <c r="I155" i="12"/>
  <c r="K155" i="12" s="1"/>
  <c r="H155" i="12"/>
  <c r="G155" i="12"/>
  <c r="I154" i="12"/>
  <c r="K154" i="12" s="1"/>
  <c r="H154" i="12"/>
  <c r="G154" i="12"/>
  <c r="I153" i="12"/>
  <c r="K153" i="12" s="1"/>
  <c r="H153" i="12"/>
  <c r="G153" i="12"/>
  <c r="I152" i="12"/>
  <c r="K152" i="12" s="1"/>
  <c r="H152" i="12"/>
  <c r="G152" i="12"/>
  <c r="I151" i="12"/>
  <c r="K151" i="12" s="1"/>
  <c r="H151" i="12"/>
  <c r="G151" i="12"/>
  <c r="I150" i="12"/>
  <c r="K150" i="12" s="1"/>
  <c r="H150" i="12"/>
  <c r="G150" i="12"/>
  <c r="I149" i="12"/>
  <c r="K149" i="12" s="1"/>
  <c r="H149" i="12"/>
  <c r="G149" i="12"/>
  <c r="I148" i="12"/>
  <c r="K148" i="12" s="1"/>
  <c r="H148" i="12"/>
  <c r="G148" i="12"/>
  <c r="I147" i="12"/>
  <c r="K147" i="12" s="1"/>
  <c r="H147" i="12"/>
  <c r="G147" i="12"/>
  <c r="I146" i="12"/>
  <c r="K146" i="12" s="1"/>
  <c r="H146" i="12"/>
  <c r="G146" i="12"/>
  <c r="I145" i="12"/>
  <c r="K145" i="12" s="1"/>
  <c r="H145" i="12"/>
  <c r="G145" i="12"/>
  <c r="I144" i="12"/>
  <c r="K144" i="12" s="1"/>
  <c r="H144" i="12"/>
  <c r="G144" i="12"/>
  <c r="I143" i="12"/>
  <c r="K143" i="12" s="1"/>
  <c r="H143" i="12"/>
  <c r="G143" i="12"/>
  <c r="I142" i="12"/>
  <c r="K142" i="12" s="1"/>
  <c r="H142" i="12"/>
  <c r="G142" i="12"/>
  <c r="I141" i="12"/>
  <c r="K141" i="12" s="1"/>
  <c r="H141" i="12"/>
  <c r="G141" i="12"/>
  <c r="I140" i="12"/>
  <c r="K140" i="12" s="1"/>
  <c r="H140" i="12"/>
  <c r="G140" i="12"/>
  <c r="I139" i="12"/>
  <c r="K139" i="12" s="1"/>
  <c r="H139" i="12"/>
  <c r="G139" i="12"/>
  <c r="I138" i="12"/>
  <c r="K138" i="12" s="1"/>
  <c r="H138" i="12"/>
  <c r="G138" i="12"/>
  <c r="I137" i="12"/>
  <c r="K137" i="12" s="1"/>
  <c r="H137" i="12"/>
  <c r="G137" i="12"/>
  <c r="I136" i="12"/>
  <c r="K136" i="12" s="1"/>
  <c r="H136" i="12"/>
  <c r="G136" i="12"/>
  <c r="I135" i="12"/>
  <c r="K135" i="12" s="1"/>
  <c r="H135" i="12"/>
  <c r="G135" i="12"/>
  <c r="I134" i="12"/>
  <c r="K134" i="12" s="1"/>
  <c r="H134" i="12"/>
  <c r="G134" i="12"/>
  <c r="I133" i="12"/>
  <c r="K133" i="12" s="1"/>
  <c r="H133" i="12"/>
  <c r="G133" i="12"/>
  <c r="I132" i="12"/>
  <c r="K132" i="12" s="1"/>
  <c r="H132" i="12"/>
  <c r="G132" i="12"/>
  <c r="I131" i="12"/>
  <c r="K131" i="12" s="1"/>
  <c r="H131" i="12"/>
  <c r="G131" i="12"/>
  <c r="I130" i="12"/>
  <c r="K130" i="12" s="1"/>
  <c r="H130" i="12"/>
  <c r="G130" i="12"/>
  <c r="I129" i="12"/>
  <c r="K129" i="12" s="1"/>
  <c r="H129" i="12"/>
  <c r="G129" i="12"/>
  <c r="I128" i="12"/>
  <c r="K128" i="12" s="1"/>
  <c r="H128" i="12"/>
  <c r="G128" i="12"/>
  <c r="I127" i="12"/>
  <c r="K127" i="12" s="1"/>
  <c r="H127" i="12"/>
  <c r="G127" i="12"/>
  <c r="I126" i="12"/>
  <c r="K126" i="12" s="1"/>
  <c r="H126" i="12"/>
  <c r="G126" i="12"/>
  <c r="I125" i="12"/>
  <c r="K125" i="12" s="1"/>
  <c r="H125" i="12"/>
  <c r="G125" i="12"/>
  <c r="I124" i="12"/>
  <c r="K124" i="12" s="1"/>
  <c r="H124" i="12"/>
  <c r="G124" i="12"/>
  <c r="I123" i="12"/>
  <c r="K123" i="12" s="1"/>
  <c r="H123" i="12"/>
  <c r="G123" i="12"/>
  <c r="I122" i="12"/>
  <c r="K122" i="12" s="1"/>
  <c r="H122" i="12"/>
  <c r="G122" i="12"/>
  <c r="I121" i="12"/>
  <c r="K121" i="12" s="1"/>
  <c r="H121" i="12"/>
  <c r="G121" i="12"/>
  <c r="I120" i="12"/>
  <c r="K120" i="12" s="1"/>
  <c r="H120" i="12"/>
  <c r="G120" i="12"/>
  <c r="I119" i="12"/>
  <c r="K119" i="12" s="1"/>
  <c r="H119" i="12"/>
  <c r="G119" i="12"/>
  <c r="I118" i="12"/>
  <c r="K118" i="12" s="1"/>
  <c r="H118" i="12"/>
  <c r="G118" i="12"/>
  <c r="I117" i="12"/>
  <c r="K117" i="12" s="1"/>
  <c r="H117" i="12"/>
  <c r="G117" i="12"/>
  <c r="I116" i="12"/>
  <c r="K116" i="12" s="1"/>
  <c r="H116" i="12"/>
  <c r="G116" i="12"/>
  <c r="I115" i="12"/>
  <c r="K115" i="12" s="1"/>
  <c r="H115" i="12"/>
  <c r="G115" i="12"/>
  <c r="I114" i="12"/>
  <c r="K114" i="12" s="1"/>
  <c r="H114" i="12"/>
  <c r="G114" i="12"/>
  <c r="I113" i="12"/>
  <c r="K113" i="12" s="1"/>
  <c r="H113" i="12"/>
  <c r="G113" i="12"/>
  <c r="I112" i="12"/>
  <c r="K112" i="12" s="1"/>
  <c r="H112" i="12"/>
  <c r="G112" i="12"/>
  <c r="I111" i="12"/>
  <c r="K111" i="12" s="1"/>
  <c r="H111" i="12"/>
  <c r="G111" i="12"/>
  <c r="I110" i="12"/>
  <c r="K110" i="12" s="1"/>
  <c r="H110" i="12"/>
  <c r="G110" i="12"/>
  <c r="I109" i="12"/>
  <c r="K109" i="12" s="1"/>
  <c r="H109" i="12"/>
  <c r="G109" i="12"/>
  <c r="I108" i="12"/>
  <c r="K108" i="12" s="1"/>
  <c r="H108" i="12"/>
  <c r="G108" i="12"/>
  <c r="I107" i="12"/>
  <c r="K107" i="12" s="1"/>
  <c r="H107" i="12"/>
  <c r="G107" i="12"/>
  <c r="I106" i="12"/>
  <c r="K106" i="12" s="1"/>
  <c r="H106" i="12"/>
  <c r="G106" i="12"/>
  <c r="I105" i="12"/>
  <c r="K105" i="12" s="1"/>
  <c r="H105" i="12"/>
  <c r="G105" i="12"/>
  <c r="I104" i="12"/>
  <c r="K104" i="12" s="1"/>
  <c r="H104" i="12"/>
  <c r="G104" i="12"/>
  <c r="I103" i="12"/>
  <c r="K103" i="12" s="1"/>
  <c r="H103" i="12"/>
  <c r="G103" i="12"/>
  <c r="I102" i="12"/>
  <c r="K102" i="12" s="1"/>
  <c r="H102" i="12"/>
  <c r="G102" i="12"/>
  <c r="I101" i="12"/>
  <c r="K101" i="12" s="1"/>
  <c r="H101" i="12"/>
  <c r="G101" i="12"/>
  <c r="I100" i="12"/>
  <c r="K100" i="12" s="1"/>
  <c r="H100" i="12"/>
  <c r="G100" i="12"/>
  <c r="I99" i="12"/>
  <c r="K99" i="12" s="1"/>
  <c r="H99" i="12"/>
  <c r="G99" i="12"/>
  <c r="I98" i="12"/>
  <c r="K98" i="12" s="1"/>
  <c r="H98" i="12"/>
  <c r="G98" i="12"/>
  <c r="I97" i="12"/>
  <c r="K97" i="12" s="1"/>
  <c r="H97" i="12"/>
  <c r="G97" i="12"/>
  <c r="I96" i="12"/>
  <c r="K96" i="12" s="1"/>
  <c r="H96" i="12"/>
  <c r="G96" i="12"/>
  <c r="I95" i="12"/>
  <c r="K95" i="12" s="1"/>
  <c r="H95" i="12"/>
  <c r="G95" i="12"/>
  <c r="I94" i="12"/>
  <c r="K94" i="12" s="1"/>
  <c r="H94" i="12"/>
  <c r="G94" i="12"/>
  <c r="I93" i="12"/>
  <c r="K93" i="12" s="1"/>
  <c r="H93" i="12"/>
  <c r="G93" i="12"/>
  <c r="I92" i="12"/>
  <c r="K92" i="12" s="1"/>
  <c r="H92" i="12"/>
  <c r="G92" i="12"/>
  <c r="I91" i="12"/>
  <c r="K91" i="12" s="1"/>
  <c r="H91" i="12"/>
  <c r="G91" i="12"/>
  <c r="I90" i="12"/>
  <c r="K90" i="12" s="1"/>
  <c r="H90" i="12"/>
  <c r="G90" i="12"/>
  <c r="I89" i="12"/>
  <c r="K89" i="12" s="1"/>
  <c r="H89" i="12"/>
  <c r="G89" i="12"/>
  <c r="I88" i="12"/>
  <c r="K88" i="12" s="1"/>
  <c r="H88" i="12"/>
  <c r="G88" i="12"/>
  <c r="I87" i="12"/>
  <c r="K87" i="12" s="1"/>
  <c r="H87" i="12"/>
  <c r="G87" i="12"/>
  <c r="G161" i="12" s="1"/>
  <c r="I86" i="12"/>
  <c r="K86" i="12" s="1"/>
  <c r="H86" i="12"/>
  <c r="G86" i="12"/>
  <c r="I85" i="12"/>
  <c r="K85" i="12" s="1"/>
  <c r="H85" i="12"/>
  <c r="G85" i="12"/>
  <c r="I84" i="12"/>
  <c r="K84" i="12" s="1"/>
  <c r="H84" i="12"/>
  <c r="G84" i="12"/>
  <c r="I83" i="12"/>
  <c r="K83" i="12" s="1"/>
  <c r="H83" i="12"/>
  <c r="G83" i="12"/>
  <c r="I82" i="12"/>
  <c r="K82" i="12" s="1"/>
  <c r="H82" i="12"/>
  <c r="G82" i="12"/>
  <c r="I81" i="12"/>
  <c r="K81" i="12" s="1"/>
  <c r="H81" i="12"/>
  <c r="G81" i="12"/>
  <c r="I80" i="12"/>
  <c r="K80" i="12" s="1"/>
  <c r="H80" i="12"/>
  <c r="G80" i="12"/>
  <c r="I79" i="12"/>
  <c r="K79" i="12" s="1"/>
  <c r="H79" i="12"/>
  <c r="G79" i="12"/>
  <c r="I78" i="12"/>
  <c r="K78" i="12" s="1"/>
  <c r="H78" i="12"/>
  <c r="G78" i="12"/>
  <c r="I77" i="12"/>
  <c r="K77" i="12" s="1"/>
  <c r="H77" i="12"/>
  <c r="G77" i="12"/>
  <c r="I76" i="12"/>
  <c r="K76" i="12" s="1"/>
  <c r="H76" i="12"/>
  <c r="G76" i="12"/>
  <c r="I75" i="12"/>
  <c r="K75" i="12" s="1"/>
  <c r="H75" i="12"/>
  <c r="G75" i="12"/>
  <c r="I74" i="12"/>
  <c r="K74" i="12" s="1"/>
  <c r="H74" i="12"/>
  <c r="G74" i="12"/>
  <c r="I73" i="12"/>
  <c r="K73" i="12" s="1"/>
  <c r="H73" i="12"/>
  <c r="G73" i="12"/>
  <c r="I72" i="12"/>
  <c r="K72" i="12" s="1"/>
  <c r="H72" i="12"/>
  <c r="G72" i="12"/>
  <c r="I71" i="12"/>
  <c r="K71" i="12" s="1"/>
  <c r="H71" i="12"/>
  <c r="G71" i="12"/>
  <c r="I70" i="12"/>
  <c r="K70" i="12" s="1"/>
  <c r="H70" i="12"/>
  <c r="G70" i="12"/>
  <c r="I69" i="12"/>
  <c r="K69" i="12" s="1"/>
  <c r="H69" i="12"/>
  <c r="G69" i="12"/>
  <c r="I68" i="12"/>
  <c r="K68" i="12" s="1"/>
  <c r="H68" i="12"/>
  <c r="G68" i="12"/>
  <c r="I67" i="12"/>
  <c r="K67" i="12" s="1"/>
  <c r="H67" i="12"/>
  <c r="G67" i="12"/>
  <c r="I66" i="12"/>
  <c r="K66" i="12" s="1"/>
  <c r="H66" i="12"/>
  <c r="G66" i="12"/>
  <c r="I65" i="12"/>
  <c r="K65" i="12" s="1"/>
  <c r="H65" i="12"/>
  <c r="G65" i="12"/>
  <c r="I64" i="12"/>
  <c r="K64" i="12" s="1"/>
  <c r="H64" i="12"/>
  <c r="G64" i="12"/>
  <c r="I63" i="12"/>
  <c r="K63" i="12" s="1"/>
  <c r="H63" i="12"/>
  <c r="G63" i="12"/>
  <c r="I62" i="12"/>
  <c r="K62" i="12" s="1"/>
  <c r="H62" i="12"/>
  <c r="G62" i="12"/>
  <c r="I61" i="12"/>
  <c r="K61" i="12" s="1"/>
  <c r="H61" i="12"/>
  <c r="G61" i="12"/>
  <c r="I60" i="12"/>
  <c r="K60" i="12" s="1"/>
  <c r="H60" i="12"/>
  <c r="G60" i="12"/>
  <c r="I59" i="12"/>
  <c r="K59" i="12" s="1"/>
  <c r="H59" i="12"/>
  <c r="G59" i="12"/>
  <c r="I58" i="12"/>
  <c r="K58" i="12" s="1"/>
  <c r="H58" i="12"/>
  <c r="G58" i="12"/>
  <c r="I57" i="12"/>
  <c r="K57" i="12" s="1"/>
  <c r="H57" i="12"/>
  <c r="G57" i="12"/>
  <c r="I56" i="12"/>
  <c r="K56" i="12" s="1"/>
  <c r="H56" i="12"/>
  <c r="G56" i="12"/>
  <c r="I55" i="12"/>
  <c r="K55" i="12" s="1"/>
  <c r="H55" i="12"/>
  <c r="G55" i="12"/>
  <c r="I54" i="12"/>
  <c r="K54" i="12" s="1"/>
  <c r="H54" i="12"/>
  <c r="G54" i="12"/>
  <c r="I53" i="12"/>
  <c r="K53" i="12" s="1"/>
  <c r="H53" i="12"/>
  <c r="G53" i="12"/>
  <c r="I52" i="12"/>
  <c r="K52" i="12" s="1"/>
  <c r="H52" i="12"/>
  <c r="G52" i="12"/>
  <c r="I51" i="12"/>
  <c r="K51" i="12" s="1"/>
  <c r="H51" i="12"/>
  <c r="G51" i="12"/>
  <c r="I50" i="12"/>
  <c r="K50" i="12" s="1"/>
  <c r="H50" i="12"/>
  <c r="G50" i="12"/>
  <c r="I49" i="12"/>
  <c r="K49" i="12" s="1"/>
  <c r="H49" i="12"/>
  <c r="G49" i="12"/>
  <c r="I48" i="12"/>
  <c r="K48" i="12" s="1"/>
  <c r="H48" i="12"/>
  <c r="G48" i="12"/>
  <c r="I47" i="12"/>
  <c r="K47" i="12" s="1"/>
  <c r="H47" i="12"/>
  <c r="G47" i="12"/>
  <c r="I46" i="12"/>
  <c r="K46" i="12" s="1"/>
  <c r="H46" i="12"/>
  <c r="G46" i="12"/>
  <c r="I45" i="12"/>
  <c r="K45" i="12" s="1"/>
  <c r="H45" i="12"/>
  <c r="G45" i="12"/>
  <c r="I44" i="12"/>
  <c r="K44" i="12" s="1"/>
  <c r="H44" i="12"/>
  <c r="G44" i="12"/>
  <c r="I43" i="12"/>
  <c r="K43" i="12" s="1"/>
  <c r="H43" i="12"/>
  <c r="G43" i="12"/>
  <c r="I42" i="12"/>
  <c r="K42" i="12" s="1"/>
  <c r="H42" i="12"/>
  <c r="G42" i="12"/>
  <c r="I41" i="12"/>
  <c r="K41" i="12" s="1"/>
  <c r="H41" i="12"/>
  <c r="G41" i="12"/>
  <c r="I40" i="12"/>
  <c r="K40" i="12" s="1"/>
  <c r="H40" i="12"/>
  <c r="G40" i="12"/>
  <c r="I39" i="12"/>
  <c r="K39" i="12" s="1"/>
  <c r="H39" i="12"/>
  <c r="G39" i="12"/>
  <c r="I38" i="12"/>
  <c r="K38" i="12" s="1"/>
  <c r="H38" i="12"/>
  <c r="G38" i="12"/>
  <c r="I37" i="12"/>
  <c r="K37" i="12" s="1"/>
  <c r="H37" i="12"/>
  <c r="G37" i="12"/>
  <c r="I36" i="12"/>
  <c r="K36" i="12" s="1"/>
  <c r="H36" i="12"/>
  <c r="G36" i="12"/>
  <c r="I35" i="12"/>
  <c r="K35" i="12" s="1"/>
  <c r="H35" i="12"/>
  <c r="G35" i="12"/>
  <c r="I34" i="12"/>
  <c r="K34" i="12" s="1"/>
  <c r="H34" i="12"/>
  <c r="G34" i="12"/>
  <c r="I33" i="12"/>
  <c r="K33" i="12" s="1"/>
  <c r="H33" i="12"/>
  <c r="G33" i="12"/>
  <c r="I32" i="12"/>
  <c r="K32" i="12" s="1"/>
  <c r="H32" i="12"/>
  <c r="G32" i="12"/>
  <c r="I31" i="12"/>
  <c r="K31" i="12" s="1"/>
  <c r="H31" i="12"/>
  <c r="G31" i="12"/>
  <c r="I30" i="12"/>
  <c r="K30" i="12" s="1"/>
  <c r="H30" i="12"/>
  <c r="G30" i="12"/>
  <c r="I29" i="12"/>
  <c r="K29" i="12" s="1"/>
  <c r="H29" i="12"/>
  <c r="G29" i="12"/>
  <c r="I28" i="12"/>
  <c r="K28" i="12" s="1"/>
  <c r="H28" i="12"/>
  <c r="G28" i="12"/>
  <c r="I27" i="12"/>
  <c r="K27" i="12" s="1"/>
  <c r="H27" i="12"/>
  <c r="G27" i="12"/>
  <c r="I26" i="12"/>
  <c r="K26" i="12" s="1"/>
  <c r="H26" i="12"/>
  <c r="G26" i="12"/>
  <c r="I25" i="12"/>
  <c r="K25" i="12" s="1"/>
  <c r="H25" i="12"/>
  <c r="G25" i="12"/>
  <c r="I24" i="12"/>
  <c r="K24" i="12" s="1"/>
  <c r="H24" i="12"/>
  <c r="G24" i="12"/>
  <c r="I23" i="12"/>
  <c r="K23" i="12" s="1"/>
  <c r="H23" i="12"/>
  <c r="G23" i="12"/>
  <c r="I22" i="12"/>
  <c r="K22" i="12" s="1"/>
  <c r="H22" i="12"/>
  <c r="G22" i="12"/>
  <c r="I21" i="12"/>
  <c r="K21" i="12" s="1"/>
  <c r="H21" i="12"/>
  <c r="G21" i="12"/>
  <c r="I20" i="12"/>
  <c r="K20" i="12" s="1"/>
  <c r="H20" i="12"/>
  <c r="G20" i="12"/>
  <c r="I19" i="12"/>
  <c r="K19" i="12" s="1"/>
  <c r="H19" i="12"/>
  <c r="G19" i="12"/>
  <c r="I18" i="12"/>
  <c r="K18" i="12" s="1"/>
  <c r="H18" i="12"/>
  <c r="G18" i="12"/>
  <c r="I17" i="12"/>
  <c r="K17" i="12" s="1"/>
  <c r="H17" i="12"/>
  <c r="G17" i="12"/>
  <c r="I16" i="12"/>
  <c r="K16" i="12" s="1"/>
  <c r="H16" i="12"/>
  <c r="G16" i="12"/>
  <c r="I15" i="12"/>
  <c r="K15" i="12" s="1"/>
  <c r="H15" i="12"/>
  <c r="G15" i="12"/>
  <c r="I14" i="12"/>
  <c r="K14" i="12" s="1"/>
  <c r="H14" i="12"/>
  <c r="G14" i="12"/>
  <c r="I13" i="12"/>
  <c r="K13" i="12" s="1"/>
  <c r="H13" i="12"/>
  <c r="G13" i="12"/>
  <c r="I12" i="12"/>
  <c r="K12" i="12" s="1"/>
  <c r="H12" i="12"/>
  <c r="G12" i="12"/>
  <c r="I11" i="12"/>
  <c r="K11" i="12" s="1"/>
  <c r="H11" i="12"/>
  <c r="G11" i="12"/>
  <c r="I10" i="12"/>
  <c r="K10" i="12" s="1"/>
  <c r="H10" i="12"/>
  <c r="G10" i="12"/>
  <c r="I9" i="12"/>
  <c r="K9" i="12" s="1"/>
  <c r="H9" i="12"/>
  <c r="G9" i="12"/>
  <c r="I8" i="12"/>
  <c r="K8" i="12" s="1"/>
  <c r="H8" i="12"/>
  <c r="G8" i="12"/>
  <c r="I7" i="12"/>
  <c r="K7" i="12" s="1"/>
  <c r="H7" i="12"/>
  <c r="G7" i="12"/>
  <c r="B4" i="12"/>
  <c r="B3" i="12"/>
  <c r="B2" i="12"/>
  <c r="G162" i="11"/>
  <c r="F11" i="16" s="1"/>
  <c r="G160" i="11"/>
  <c r="C11" i="16" s="1"/>
  <c r="I156" i="11"/>
  <c r="K156" i="11" s="1"/>
  <c r="H156" i="11"/>
  <c r="G156" i="11"/>
  <c r="I155" i="11"/>
  <c r="K155" i="11" s="1"/>
  <c r="H155" i="11"/>
  <c r="G155" i="11"/>
  <c r="I154" i="11"/>
  <c r="K154" i="11" s="1"/>
  <c r="H154" i="11"/>
  <c r="G154" i="11"/>
  <c r="I153" i="11"/>
  <c r="K153" i="11" s="1"/>
  <c r="H153" i="11"/>
  <c r="G153" i="11"/>
  <c r="I152" i="11"/>
  <c r="K152" i="11" s="1"/>
  <c r="H152" i="11"/>
  <c r="G152" i="11"/>
  <c r="I151" i="11"/>
  <c r="K151" i="11" s="1"/>
  <c r="H151" i="11"/>
  <c r="G151" i="11"/>
  <c r="I150" i="11"/>
  <c r="K150" i="11" s="1"/>
  <c r="H150" i="11"/>
  <c r="G150" i="11"/>
  <c r="I149" i="11"/>
  <c r="K149" i="11" s="1"/>
  <c r="H149" i="11"/>
  <c r="G149" i="11"/>
  <c r="I148" i="11"/>
  <c r="K148" i="11" s="1"/>
  <c r="H148" i="11"/>
  <c r="G148" i="11"/>
  <c r="K147" i="11"/>
  <c r="I147" i="11"/>
  <c r="H147" i="11"/>
  <c r="G147" i="11"/>
  <c r="I146" i="11"/>
  <c r="K146" i="11" s="1"/>
  <c r="H146" i="11"/>
  <c r="G146" i="11"/>
  <c r="I145" i="11"/>
  <c r="K145" i="11" s="1"/>
  <c r="H145" i="11"/>
  <c r="G145" i="11"/>
  <c r="I144" i="11"/>
  <c r="K144" i="11" s="1"/>
  <c r="H144" i="11"/>
  <c r="G144" i="11"/>
  <c r="I143" i="11"/>
  <c r="K143" i="11" s="1"/>
  <c r="H143" i="11"/>
  <c r="G143" i="11"/>
  <c r="I142" i="11"/>
  <c r="K142" i="11" s="1"/>
  <c r="H142" i="11"/>
  <c r="G142" i="11"/>
  <c r="I141" i="11"/>
  <c r="K141" i="11" s="1"/>
  <c r="H141" i="11"/>
  <c r="G141" i="11"/>
  <c r="I140" i="11"/>
  <c r="K140" i="11" s="1"/>
  <c r="H140" i="11"/>
  <c r="G140" i="11"/>
  <c r="I139" i="11"/>
  <c r="K139" i="11" s="1"/>
  <c r="H139" i="11"/>
  <c r="G139" i="11"/>
  <c r="I138" i="11"/>
  <c r="K138" i="11" s="1"/>
  <c r="H138" i="11"/>
  <c r="G138" i="11"/>
  <c r="I137" i="11"/>
  <c r="K137" i="11" s="1"/>
  <c r="H137" i="11"/>
  <c r="G137" i="11"/>
  <c r="I136" i="11"/>
  <c r="K136" i="11" s="1"/>
  <c r="H136" i="11"/>
  <c r="G136" i="11"/>
  <c r="I135" i="11"/>
  <c r="K135" i="11" s="1"/>
  <c r="H135" i="11"/>
  <c r="G135" i="11"/>
  <c r="I134" i="11"/>
  <c r="K134" i="11" s="1"/>
  <c r="H134" i="11"/>
  <c r="G134" i="11"/>
  <c r="I133" i="11"/>
  <c r="K133" i="11" s="1"/>
  <c r="H133" i="11"/>
  <c r="G133" i="11"/>
  <c r="I132" i="11"/>
  <c r="K132" i="11" s="1"/>
  <c r="H132" i="11"/>
  <c r="G132" i="11"/>
  <c r="I131" i="11"/>
  <c r="K131" i="11" s="1"/>
  <c r="H131" i="11"/>
  <c r="G131" i="11"/>
  <c r="I130" i="11"/>
  <c r="K130" i="11" s="1"/>
  <c r="H130" i="11"/>
  <c r="G130" i="11"/>
  <c r="I129" i="11"/>
  <c r="K129" i="11" s="1"/>
  <c r="H129" i="11"/>
  <c r="G129" i="11"/>
  <c r="I128" i="11"/>
  <c r="K128" i="11" s="1"/>
  <c r="H128" i="11"/>
  <c r="G128" i="11"/>
  <c r="I127" i="11"/>
  <c r="K127" i="11" s="1"/>
  <c r="H127" i="11"/>
  <c r="G127" i="11"/>
  <c r="I126" i="11"/>
  <c r="K126" i="11" s="1"/>
  <c r="H126" i="11"/>
  <c r="G126" i="11"/>
  <c r="I125" i="11"/>
  <c r="K125" i="11" s="1"/>
  <c r="H125" i="11"/>
  <c r="G125" i="11"/>
  <c r="I124" i="11"/>
  <c r="K124" i="11" s="1"/>
  <c r="H124" i="11"/>
  <c r="G124" i="11"/>
  <c r="I123" i="11"/>
  <c r="K123" i="11" s="1"/>
  <c r="H123" i="11"/>
  <c r="G123" i="11"/>
  <c r="I122" i="11"/>
  <c r="K122" i="11" s="1"/>
  <c r="H122" i="11"/>
  <c r="G122" i="11"/>
  <c r="I121" i="11"/>
  <c r="K121" i="11" s="1"/>
  <c r="H121" i="11"/>
  <c r="G121" i="11"/>
  <c r="I120" i="11"/>
  <c r="K120" i="11" s="1"/>
  <c r="H120" i="11"/>
  <c r="G120" i="11"/>
  <c r="I119" i="11"/>
  <c r="K119" i="11" s="1"/>
  <c r="H119" i="11"/>
  <c r="G119" i="11"/>
  <c r="I118" i="11"/>
  <c r="K118" i="11" s="1"/>
  <c r="H118" i="11"/>
  <c r="G118" i="11"/>
  <c r="I117" i="11"/>
  <c r="K117" i="11" s="1"/>
  <c r="H117" i="11"/>
  <c r="G117" i="11"/>
  <c r="I116" i="11"/>
  <c r="K116" i="11" s="1"/>
  <c r="H116" i="11"/>
  <c r="G116" i="11"/>
  <c r="I115" i="11"/>
  <c r="K115" i="11" s="1"/>
  <c r="H115" i="11"/>
  <c r="G115" i="11"/>
  <c r="I114" i="11"/>
  <c r="K114" i="11" s="1"/>
  <c r="H114" i="11"/>
  <c r="G114" i="11"/>
  <c r="I113" i="11"/>
  <c r="K113" i="11" s="1"/>
  <c r="H113" i="11"/>
  <c r="G113" i="11"/>
  <c r="I112" i="11"/>
  <c r="K112" i="11" s="1"/>
  <c r="H112" i="11"/>
  <c r="G112" i="11"/>
  <c r="I111" i="11"/>
  <c r="K111" i="11" s="1"/>
  <c r="H111" i="11"/>
  <c r="G111" i="11"/>
  <c r="I110" i="11"/>
  <c r="K110" i="11" s="1"/>
  <c r="H110" i="11"/>
  <c r="G110" i="11"/>
  <c r="I109" i="11"/>
  <c r="K109" i="11" s="1"/>
  <c r="H109" i="11"/>
  <c r="G109" i="11"/>
  <c r="I108" i="11"/>
  <c r="K108" i="11" s="1"/>
  <c r="H108" i="11"/>
  <c r="G108" i="11"/>
  <c r="I107" i="11"/>
  <c r="K107" i="11" s="1"/>
  <c r="H107" i="11"/>
  <c r="G107" i="11"/>
  <c r="I106" i="11"/>
  <c r="K106" i="11" s="1"/>
  <c r="H106" i="11"/>
  <c r="G106" i="11"/>
  <c r="I105" i="11"/>
  <c r="K105" i="11" s="1"/>
  <c r="H105" i="11"/>
  <c r="G105" i="11"/>
  <c r="I104" i="11"/>
  <c r="K104" i="11" s="1"/>
  <c r="H104" i="11"/>
  <c r="G104" i="11"/>
  <c r="I103" i="11"/>
  <c r="K103" i="11" s="1"/>
  <c r="H103" i="11"/>
  <c r="G103" i="11"/>
  <c r="I102" i="11"/>
  <c r="K102" i="11" s="1"/>
  <c r="H102" i="11"/>
  <c r="G102" i="11"/>
  <c r="I101" i="11"/>
  <c r="K101" i="11" s="1"/>
  <c r="H101" i="11"/>
  <c r="G101" i="11"/>
  <c r="I100" i="11"/>
  <c r="K100" i="11" s="1"/>
  <c r="H100" i="11"/>
  <c r="G100" i="11"/>
  <c r="I99" i="11"/>
  <c r="K99" i="11" s="1"/>
  <c r="H99" i="11"/>
  <c r="G99" i="11"/>
  <c r="I98" i="11"/>
  <c r="K98" i="11" s="1"/>
  <c r="H98" i="11"/>
  <c r="G98" i="11"/>
  <c r="I97" i="11"/>
  <c r="K97" i="11" s="1"/>
  <c r="H97" i="11"/>
  <c r="G97" i="11"/>
  <c r="I96" i="11"/>
  <c r="K96" i="11" s="1"/>
  <c r="H96" i="11"/>
  <c r="G96" i="11"/>
  <c r="I95" i="11"/>
  <c r="K95" i="11" s="1"/>
  <c r="H95" i="11"/>
  <c r="G95" i="11"/>
  <c r="I94" i="11"/>
  <c r="K94" i="11" s="1"/>
  <c r="H94" i="11"/>
  <c r="G94" i="11"/>
  <c r="I93" i="11"/>
  <c r="K93" i="11" s="1"/>
  <c r="H93" i="11"/>
  <c r="G93" i="11"/>
  <c r="I92" i="11"/>
  <c r="K92" i="11" s="1"/>
  <c r="H92" i="11"/>
  <c r="G92" i="11"/>
  <c r="I91" i="11"/>
  <c r="K91" i="11" s="1"/>
  <c r="H91" i="11"/>
  <c r="G91" i="11"/>
  <c r="I90" i="11"/>
  <c r="K90" i="11" s="1"/>
  <c r="H90" i="11"/>
  <c r="G90" i="11"/>
  <c r="I89" i="11"/>
  <c r="K89" i="11" s="1"/>
  <c r="H89" i="11"/>
  <c r="G89" i="11"/>
  <c r="I88" i="11"/>
  <c r="K88" i="11" s="1"/>
  <c r="H88" i="11"/>
  <c r="G88" i="11"/>
  <c r="I87" i="11"/>
  <c r="K87" i="11" s="1"/>
  <c r="H87" i="11"/>
  <c r="G87" i="11"/>
  <c r="I86" i="11"/>
  <c r="K86" i="11" s="1"/>
  <c r="H86" i="11"/>
  <c r="G86" i="11"/>
  <c r="I85" i="11"/>
  <c r="K85" i="11" s="1"/>
  <c r="H85" i="11"/>
  <c r="G85" i="11"/>
  <c r="I84" i="11"/>
  <c r="K84" i="11" s="1"/>
  <c r="H84" i="11"/>
  <c r="G84" i="11"/>
  <c r="I83" i="11"/>
  <c r="K83" i="11" s="1"/>
  <c r="H83" i="11"/>
  <c r="G83" i="11"/>
  <c r="I82" i="11"/>
  <c r="K82" i="11" s="1"/>
  <c r="H82" i="11"/>
  <c r="G82" i="11"/>
  <c r="I81" i="11"/>
  <c r="K81" i="11" s="1"/>
  <c r="H81" i="11"/>
  <c r="G81" i="11"/>
  <c r="I80" i="11"/>
  <c r="K80" i="11" s="1"/>
  <c r="H80" i="11"/>
  <c r="G80" i="11"/>
  <c r="I79" i="11"/>
  <c r="K79" i="11" s="1"/>
  <c r="H79" i="11"/>
  <c r="G79" i="11"/>
  <c r="I78" i="11"/>
  <c r="K78" i="11" s="1"/>
  <c r="H78" i="11"/>
  <c r="G78" i="11"/>
  <c r="I77" i="11"/>
  <c r="K77" i="11" s="1"/>
  <c r="H77" i="11"/>
  <c r="G77" i="11"/>
  <c r="I76" i="11"/>
  <c r="K76" i="11" s="1"/>
  <c r="H76" i="11"/>
  <c r="G76" i="11"/>
  <c r="I75" i="11"/>
  <c r="K75" i="11" s="1"/>
  <c r="H75" i="11"/>
  <c r="G75" i="11"/>
  <c r="I74" i="11"/>
  <c r="K74" i="11" s="1"/>
  <c r="H74" i="11"/>
  <c r="G74" i="11"/>
  <c r="I73" i="11"/>
  <c r="K73" i="11" s="1"/>
  <c r="H73" i="11"/>
  <c r="G73" i="11"/>
  <c r="I72" i="11"/>
  <c r="K72" i="11" s="1"/>
  <c r="H72" i="11"/>
  <c r="G72" i="11"/>
  <c r="I71" i="11"/>
  <c r="K71" i="11" s="1"/>
  <c r="H71" i="11"/>
  <c r="G71" i="11"/>
  <c r="I70" i="11"/>
  <c r="K70" i="11" s="1"/>
  <c r="H70" i="11"/>
  <c r="G70" i="11"/>
  <c r="I69" i="11"/>
  <c r="K69" i="11" s="1"/>
  <c r="H69" i="11"/>
  <c r="G69" i="11"/>
  <c r="I68" i="11"/>
  <c r="K68" i="11" s="1"/>
  <c r="H68" i="11"/>
  <c r="G68" i="11"/>
  <c r="I67" i="11"/>
  <c r="K67" i="11" s="1"/>
  <c r="H67" i="11"/>
  <c r="G67" i="11"/>
  <c r="I66" i="11"/>
  <c r="K66" i="11" s="1"/>
  <c r="H66" i="11"/>
  <c r="G66" i="11"/>
  <c r="I65" i="11"/>
  <c r="K65" i="11" s="1"/>
  <c r="H65" i="11"/>
  <c r="G65" i="11"/>
  <c r="I64" i="11"/>
  <c r="K64" i="11" s="1"/>
  <c r="H64" i="11"/>
  <c r="G64" i="11"/>
  <c r="I63" i="11"/>
  <c r="K63" i="11" s="1"/>
  <c r="H63" i="11"/>
  <c r="G63" i="11"/>
  <c r="I62" i="11"/>
  <c r="K62" i="11" s="1"/>
  <c r="H62" i="11"/>
  <c r="G62" i="11"/>
  <c r="I61" i="11"/>
  <c r="K61" i="11" s="1"/>
  <c r="H61" i="11"/>
  <c r="G61" i="11"/>
  <c r="I60" i="11"/>
  <c r="K60" i="11" s="1"/>
  <c r="H60" i="11"/>
  <c r="G60" i="11"/>
  <c r="I59" i="11"/>
  <c r="K59" i="11" s="1"/>
  <c r="H59" i="11"/>
  <c r="G59" i="11"/>
  <c r="I58" i="11"/>
  <c r="K58" i="11" s="1"/>
  <c r="H58" i="11"/>
  <c r="G58" i="11"/>
  <c r="I57" i="11"/>
  <c r="K57" i="11" s="1"/>
  <c r="H57" i="11"/>
  <c r="G57" i="11"/>
  <c r="I56" i="11"/>
  <c r="K56" i="11" s="1"/>
  <c r="H56" i="11"/>
  <c r="G56" i="11"/>
  <c r="I55" i="11"/>
  <c r="K55" i="11" s="1"/>
  <c r="H55" i="11"/>
  <c r="G55" i="11"/>
  <c r="I54" i="11"/>
  <c r="K54" i="11" s="1"/>
  <c r="H54" i="11"/>
  <c r="G54" i="11"/>
  <c r="I53" i="11"/>
  <c r="K53" i="11" s="1"/>
  <c r="H53" i="11"/>
  <c r="G53" i="11"/>
  <c r="I52" i="11"/>
  <c r="K52" i="11" s="1"/>
  <c r="H52" i="11"/>
  <c r="G52" i="11"/>
  <c r="I51" i="11"/>
  <c r="K51" i="11" s="1"/>
  <c r="H51" i="11"/>
  <c r="G51" i="11"/>
  <c r="I50" i="11"/>
  <c r="K50" i="11" s="1"/>
  <c r="H50" i="11"/>
  <c r="G50" i="11"/>
  <c r="I49" i="11"/>
  <c r="K49" i="11" s="1"/>
  <c r="H49" i="11"/>
  <c r="G49" i="11"/>
  <c r="I48" i="11"/>
  <c r="K48" i="11" s="1"/>
  <c r="H48" i="11"/>
  <c r="G48" i="11"/>
  <c r="I47" i="11"/>
  <c r="K47" i="11" s="1"/>
  <c r="H47" i="11"/>
  <c r="G47" i="11"/>
  <c r="I46" i="11"/>
  <c r="K46" i="11" s="1"/>
  <c r="H46" i="11"/>
  <c r="G46" i="11"/>
  <c r="I45" i="11"/>
  <c r="K45" i="11" s="1"/>
  <c r="H45" i="11"/>
  <c r="G45" i="11"/>
  <c r="I44" i="11"/>
  <c r="K44" i="11" s="1"/>
  <c r="H44" i="11"/>
  <c r="G44" i="11"/>
  <c r="I43" i="11"/>
  <c r="K43" i="11" s="1"/>
  <c r="H43" i="11"/>
  <c r="G43" i="11"/>
  <c r="I42" i="11"/>
  <c r="K42" i="11" s="1"/>
  <c r="H42" i="11"/>
  <c r="G42" i="11"/>
  <c r="I41" i="11"/>
  <c r="K41" i="11" s="1"/>
  <c r="H41" i="11"/>
  <c r="G41" i="11"/>
  <c r="I40" i="11"/>
  <c r="K40" i="11" s="1"/>
  <c r="H40" i="11"/>
  <c r="G40" i="11"/>
  <c r="I39" i="11"/>
  <c r="K39" i="11" s="1"/>
  <c r="H39" i="11"/>
  <c r="G39" i="11"/>
  <c r="I38" i="11"/>
  <c r="K38" i="11" s="1"/>
  <c r="H38" i="11"/>
  <c r="G38" i="11"/>
  <c r="I37" i="11"/>
  <c r="K37" i="11" s="1"/>
  <c r="H37" i="11"/>
  <c r="G37" i="11"/>
  <c r="I36" i="11"/>
  <c r="K36" i="11" s="1"/>
  <c r="H36" i="11"/>
  <c r="G36" i="11"/>
  <c r="I35" i="11"/>
  <c r="K35" i="11" s="1"/>
  <c r="H35" i="11"/>
  <c r="G35" i="11"/>
  <c r="I34" i="11"/>
  <c r="K34" i="11" s="1"/>
  <c r="H34" i="11"/>
  <c r="G34" i="11"/>
  <c r="I33" i="11"/>
  <c r="K33" i="11" s="1"/>
  <c r="H33" i="11"/>
  <c r="G33" i="11"/>
  <c r="I32" i="11"/>
  <c r="K32" i="11" s="1"/>
  <c r="H32" i="11"/>
  <c r="G32" i="11"/>
  <c r="I31" i="11"/>
  <c r="K31" i="11" s="1"/>
  <c r="H31" i="11"/>
  <c r="G31" i="11"/>
  <c r="I30" i="11"/>
  <c r="K30" i="11" s="1"/>
  <c r="H30" i="11"/>
  <c r="G30" i="11"/>
  <c r="I29" i="11"/>
  <c r="K29" i="11" s="1"/>
  <c r="H29" i="11"/>
  <c r="G29" i="11"/>
  <c r="I28" i="11"/>
  <c r="K28" i="11" s="1"/>
  <c r="H28" i="11"/>
  <c r="G28" i="11"/>
  <c r="I27" i="11"/>
  <c r="K27" i="11" s="1"/>
  <c r="H27" i="11"/>
  <c r="G27" i="11"/>
  <c r="I26" i="11"/>
  <c r="K26" i="11" s="1"/>
  <c r="H26" i="11"/>
  <c r="G26" i="11"/>
  <c r="I25" i="11"/>
  <c r="K25" i="11" s="1"/>
  <c r="H25" i="11"/>
  <c r="G25" i="11"/>
  <c r="I24" i="11"/>
  <c r="K24" i="11" s="1"/>
  <c r="H24" i="11"/>
  <c r="G24" i="11"/>
  <c r="I23" i="11"/>
  <c r="K23" i="11" s="1"/>
  <c r="H23" i="11"/>
  <c r="G23" i="11"/>
  <c r="I22" i="11"/>
  <c r="K22" i="11" s="1"/>
  <c r="H22" i="11"/>
  <c r="G22" i="11"/>
  <c r="I21" i="11"/>
  <c r="K21" i="11" s="1"/>
  <c r="H21" i="11"/>
  <c r="G21" i="11"/>
  <c r="I20" i="11"/>
  <c r="K20" i="11" s="1"/>
  <c r="H20" i="11"/>
  <c r="G20" i="11"/>
  <c r="I19" i="11"/>
  <c r="K19" i="11" s="1"/>
  <c r="H19" i="11"/>
  <c r="G19" i="11"/>
  <c r="I18" i="11"/>
  <c r="K18" i="11" s="1"/>
  <c r="H18" i="11"/>
  <c r="G18" i="11"/>
  <c r="I17" i="11"/>
  <c r="K17" i="11" s="1"/>
  <c r="H17" i="11"/>
  <c r="G17" i="11"/>
  <c r="I16" i="11"/>
  <c r="K16" i="11" s="1"/>
  <c r="H16" i="11"/>
  <c r="G16" i="11"/>
  <c r="I15" i="11"/>
  <c r="K15" i="11" s="1"/>
  <c r="H15" i="11"/>
  <c r="G15" i="11"/>
  <c r="I14" i="11"/>
  <c r="K14" i="11" s="1"/>
  <c r="H14" i="11"/>
  <c r="G14" i="11"/>
  <c r="I13" i="11"/>
  <c r="K13" i="11" s="1"/>
  <c r="H13" i="11"/>
  <c r="G13" i="11"/>
  <c r="I12" i="11"/>
  <c r="K12" i="11" s="1"/>
  <c r="H12" i="11"/>
  <c r="G12" i="11"/>
  <c r="I11" i="11"/>
  <c r="K11" i="11" s="1"/>
  <c r="H11" i="11"/>
  <c r="G11" i="11"/>
  <c r="I10" i="11"/>
  <c r="K10" i="11" s="1"/>
  <c r="H10" i="11"/>
  <c r="G10" i="11"/>
  <c r="I9" i="11"/>
  <c r="K9" i="11" s="1"/>
  <c r="H9" i="11"/>
  <c r="G9" i="11"/>
  <c r="I8" i="11"/>
  <c r="K8" i="11" s="1"/>
  <c r="H8" i="11"/>
  <c r="G8" i="11"/>
  <c r="I7" i="11"/>
  <c r="H7" i="11"/>
  <c r="G7" i="11"/>
  <c r="G161" i="11" s="1"/>
  <c r="B4" i="11"/>
  <c r="B3" i="11"/>
  <c r="B2" i="11"/>
  <c r="G162" i="10"/>
  <c r="F10" i="16" s="1"/>
  <c r="G160" i="10"/>
  <c r="C10" i="16" s="1"/>
  <c r="I156" i="10"/>
  <c r="K156" i="10" s="1"/>
  <c r="H156" i="10"/>
  <c r="G156" i="10"/>
  <c r="I155" i="10"/>
  <c r="K155" i="10" s="1"/>
  <c r="H155" i="10"/>
  <c r="G155" i="10"/>
  <c r="I154" i="10"/>
  <c r="K154" i="10" s="1"/>
  <c r="H154" i="10"/>
  <c r="G154" i="10"/>
  <c r="I153" i="10"/>
  <c r="K153" i="10" s="1"/>
  <c r="H153" i="10"/>
  <c r="G153" i="10"/>
  <c r="I152" i="10"/>
  <c r="K152" i="10" s="1"/>
  <c r="H152" i="10"/>
  <c r="G152" i="10"/>
  <c r="I151" i="10"/>
  <c r="K151" i="10" s="1"/>
  <c r="H151" i="10"/>
  <c r="G151" i="10"/>
  <c r="I150" i="10"/>
  <c r="K150" i="10" s="1"/>
  <c r="H150" i="10"/>
  <c r="G150" i="10"/>
  <c r="I149" i="10"/>
  <c r="K149" i="10" s="1"/>
  <c r="H149" i="10"/>
  <c r="G149" i="10"/>
  <c r="I148" i="10"/>
  <c r="K148" i="10" s="1"/>
  <c r="H148" i="10"/>
  <c r="G148" i="10"/>
  <c r="I147" i="10"/>
  <c r="K147" i="10" s="1"/>
  <c r="H147" i="10"/>
  <c r="G147" i="10"/>
  <c r="I146" i="10"/>
  <c r="K146" i="10" s="1"/>
  <c r="H146" i="10"/>
  <c r="G146" i="10"/>
  <c r="I145" i="10"/>
  <c r="K145" i="10" s="1"/>
  <c r="H145" i="10"/>
  <c r="G145" i="10"/>
  <c r="I144" i="10"/>
  <c r="K144" i="10" s="1"/>
  <c r="H144" i="10"/>
  <c r="G144" i="10"/>
  <c r="I143" i="10"/>
  <c r="K143" i="10" s="1"/>
  <c r="H143" i="10"/>
  <c r="G143" i="10"/>
  <c r="I142" i="10"/>
  <c r="K142" i="10" s="1"/>
  <c r="H142" i="10"/>
  <c r="G142" i="10"/>
  <c r="I141" i="10"/>
  <c r="K141" i="10" s="1"/>
  <c r="H141" i="10"/>
  <c r="G141" i="10"/>
  <c r="I140" i="10"/>
  <c r="K140" i="10" s="1"/>
  <c r="H140" i="10"/>
  <c r="G140" i="10"/>
  <c r="I139" i="10"/>
  <c r="K139" i="10" s="1"/>
  <c r="H139" i="10"/>
  <c r="G139" i="10"/>
  <c r="I138" i="10"/>
  <c r="K138" i="10" s="1"/>
  <c r="H138" i="10"/>
  <c r="G138" i="10"/>
  <c r="I137" i="10"/>
  <c r="K137" i="10" s="1"/>
  <c r="H137" i="10"/>
  <c r="G137" i="10"/>
  <c r="I136" i="10"/>
  <c r="K136" i="10" s="1"/>
  <c r="H136" i="10"/>
  <c r="G136" i="10"/>
  <c r="I135" i="10"/>
  <c r="K135" i="10" s="1"/>
  <c r="H135" i="10"/>
  <c r="G135" i="10"/>
  <c r="I134" i="10"/>
  <c r="K134" i="10" s="1"/>
  <c r="H134" i="10"/>
  <c r="G134" i="10"/>
  <c r="I133" i="10"/>
  <c r="K133" i="10" s="1"/>
  <c r="H133" i="10"/>
  <c r="G133" i="10"/>
  <c r="I132" i="10"/>
  <c r="K132" i="10" s="1"/>
  <c r="H132" i="10"/>
  <c r="G132" i="10"/>
  <c r="I131" i="10"/>
  <c r="K131" i="10" s="1"/>
  <c r="H131" i="10"/>
  <c r="G131" i="10"/>
  <c r="I130" i="10"/>
  <c r="K130" i="10" s="1"/>
  <c r="H130" i="10"/>
  <c r="G130" i="10"/>
  <c r="I129" i="10"/>
  <c r="K129" i="10" s="1"/>
  <c r="H129" i="10"/>
  <c r="G129" i="10"/>
  <c r="I128" i="10"/>
  <c r="K128" i="10" s="1"/>
  <c r="H128" i="10"/>
  <c r="G128" i="10"/>
  <c r="I127" i="10"/>
  <c r="K127" i="10" s="1"/>
  <c r="H127" i="10"/>
  <c r="G127" i="10"/>
  <c r="I126" i="10"/>
  <c r="K126" i="10" s="1"/>
  <c r="H126" i="10"/>
  <c r="G126" i="10"/>
  <c r="I125" i="10"/>
  <c r="K125" i="10" s="1"/>
  <c r="H125" i="10"/>
  <c r="G125" i="10"/>
  <c r="I124" i="10"/>
  <c r="K124" i="10" s="1"/>
  <c r="H124" i="10"/>
  <c r="G124" i="10"/>
  <c r="I123" i="10"/>
  <c r="K123" i="10" s="1"/>
  <c r="H123" i="10"/>
  <c r="G123" i="10"/>
  <c r="I122" i="10"/>
  <c r="K122" i="10" s="1"/>
  <c r="H122" i="10"/>
  <c r="G122" i="10"/>
  <c r="I121" i="10"/>
  <c r="K121" i="10" s="1"/>
  <c r="H121" i="10"/>
  <c r="G121" i="10"/>
  <c r="I120" i="10"/>
  <c r="K120" i="10" s="1"/>
  <c r="H120" i="10"/>
  <c r="G120" i="10"/>
  <c r="I119" i="10"/>
  <c r="K119" i="10" s="1"/>
  <c r="H119" i="10"/>
  <c r="G119" i="10"/>
  <c r="I118" i="10"/>
  <c r="K118" i="10" s="1"/>
  <c r="H118" i="10"/>
  <c r="G118" i="10"/>
  <c r="I117" i="10"/>
  <c r="K117" i="10" s="1"/>
  <c r="H117" i="10"/>
  <c r="G117" i="10"/>
  <c r="I116" i="10"/>
  <c r="K116" i="10" s="1"/>
  <c r="H116" i="10"/>
  <c r="G116" i="10"/>
  <c r="I115" i="10"/>
  <c r="K115" i="10" s="1"/>
  <c r="H115" i="10"/>
  <c r="G115" i="10"/>
  <c r="I114" i="10"/>
  <c r="K114" i="10" s="1"/>
  <c r="H114" i="10"/>
  <c r="G114" i="10"/>
  <c r="I113" i="10"/>
  <c r="K113" i="10" s="1"/>
  <c r="H113" i="10"/>
  <c r="G113" i="10"/>
  <c r="I112" i="10"/>
  <c r="K112" i="10" s="1"/>
  <c r="H112" i="10"/>
  <c r="G112" i="10"/>
  <c r="I111" i="10"/>
  <c r="K111" i="10" s="1"/>
  <c r="H111" i="10"/>
  <c r="G111" i="10"/>
  <c r="I110" i="10"/>
  <c r="K110" i="10" s="1"/>
  <c r="H110" i="10"/>
  <c r="G110" i="10"/>
  <c r="I109" i="10"/>
  <c r="K109" i="10" s="1"/>
  <c r="H109" i="10"/>
  <c r="G109" i="10"/>
  <c r="I108" i="10"/>
  <c r="K108" i="10" s="1"/>
  <c r="H108" i="10"/>
  <c r="G108" i="10"/>
  <c r="I107" i="10"/>
  <c r="K107" i="10" s="1"/>
  <c r="H107" i="10"/>
  <c r="G107" i="10"/>
  <c r="I106" i="10"/>
  <c r="K106" i="10" s="1"/>
  <c r="H106" i="10"/>
  <c r="G106" i="10"/>
  <c r="I105" i="10"/>
  <c r="K105" i="10" s="1"/>
  <c r="H105" i="10"/>
  <c r="G105" i="10"/>
  <c r="I104" i="10"/>
  <c r="K104" i="10" s="1"/>
  <c r="H104" i="10"/>
  <c r="G104" i="10"/>
  <c r="I103" i="10"/>
  <c r="K103" i="10" s="1"/>
  <c r="H103" i="10"/>
  <c r="G103" i="10"/>
  <c r="I102" i="10"/>
  <c r="K102" i="10" s="1"/>
  <c r="H102" i="10"/>
  <c r="G102" i="10"/>
  <c r="I101" i="10"/>
  <c r="K101" i="10" s="1"/>
  <c r="H101" i="10"/>
  <c r="G101" i="10"/>
  <c r="I100" i="10"/>
  <c r="K100" i="10" s="1"/>
  <c r="H100" i="10"/>
  <c r="G100" i="10"/>
  <c r="I99" i="10"/>
  <c r="K99" i="10" s="1"/>
  <c r="H99" i="10"/>
  <c r="G99" i="10"/>
  <c r="I98" i="10"/>
  <c r="K98" i="10" s="1"/>
  <c r="H98" i="10"/>
  <c r="G98" i="10"/>
  <c r="I97" i="10"/>
  <c r="K97" i="10" s="1"/>
  <c r="H97" i="10"/>
  <c r="G97" i="10"/>
  <c r="I96" i="10"/>
  <c r="K96" i="10" s="1"/>
  <c r="H96" i="10"/>
  <c r="G96" i="10"/>
  <c r="I95" i="10"/>
  <c r="K95" i="10" s="1"/>
  <c r="H95" i="10"/>
  <c r="G95" i="10"/>
  <c r="I94" i="10"/>
  <c r="K94" i="10" s="1"/>
  <c r="H94" i="10"/>
  <c r="G94" i="10"/>
  <c r="I93" i="10"/>
  <c r="K93" i="10" s="1"/>
  <c r="H93" i="10"/>
  <c r="G93" i="10"/>
  <c r="I92" i="10"/>
  <c r="K92" i="10" s="1"/>
  <c r="H92" i="10"/>
  <c r="G92" i="10"/>
  <c r="I91" i="10"/>
  <c r="K91" i="10" s="1"/>
  <c r="H91" i="10"/>
  <c r="G91" i="10"/>
  <c r="I90" i="10"/>
  <c r="K90" i="10" s="1"/>
  <c r="H90" i="10"/>
  <c r="G90" i="10"/>
  <c r="I89" i="10"/>
  <c r="K89" i="10" s="1"/>
  <c r="H89" i="10"/>
  <c r="G89" i="10"/>
  <c r="I88" i="10"/>
  <c r="K88" i="10" s="1"/>
  <c r="H88" i="10"/>
  <c r="G88" i="10"/>
  <c r="I87" i="10"/>
  <c r="K87" i="10" s="1"/>
  <c r="H87" i="10"/>
  <c r="G87" i="10"/>
  <c r="I86" i="10"/>
  <c r="K86" i="10" s="1"/>
  <c r="H86" i="10"/>
  <c r="G86" i="10"/>
  <c r="I85" i="10"/>
  <c r="K85" i="10" s="1"/>
  <c r="H85" i="10"/>
  <c r="G85" i="10"/>
  <c r="I84" i="10"/>
  <c r="K84" i="10" s="1"/>
  <c r="H84" i="10"/>
  <c r="G84" i="10"/>
  <c r="I83" i="10"/>
  <c r="K83" i="10" s="1"/>
  <c r="H83" i="10"/>
  <c r="G83" i="10"/>
  <c r="I82" i="10"/>
  <c r="K82" i="10" s="1"/>
  <c r="H82" i="10"/>
  <c r="G82" i="10"/>
  <c r="I81" i="10"/>
  <c r="K81" i="10" s="1"/>
  <c r="H81" i="10"/>
  <c r="G81" i="10"/>
  <c r="I80" i="10"/>
  <c r="K80" i="10" s="1"/>
  <c r="H80" i="10"/>
  <c r="G80" i="10"/>
  <c r="I79" i="10"/>
  <c r="K79" i="10" s="1"/>
  <c r="H79" i="10"/>
  <c r="G79" i="10"/>
  <c r="I78" i="10"/>
  <c r="K78" i="10" s="1"/>
  <c r="H78" i="10"/>
  <c r="G78" i="10"/>
  <c r="I77" i="10"/>
  <c r="K77" i="10" s="1"/>
  <c r="H77" i="10"/>
  <c r="G77" i="10"/>
  <c r="I76" i="10"/>
  <c r="K76" i="10" s="1"/>
  <c r="H76" i="10"/>
  <c r="G76" i="10"/>
  <c r="I75" i="10"/>
  <c r="K75" i="10" s="1"/>
  <c r="H75" i="10"/>
  <c r="G75" i="10"/>
  <c r="I74" i="10"/>
  <c r="K74" i="10" s="1"/>
  <c r="H74" i="10"/>
  <c r="G74" i="10"/>
  <c r="I73" i="10"/>
  <c r="K73" i="10" s="1"/>
  <c r="H73" i="10"/>
  <c r="G73" i="10"/>
  <c r="I72" i="10"/>
  <c r="K72" i="10" s="1"/>
  <c r="H72" i="10"/>
  <c r="G72" i="10"/>
  <c r="I71" i="10"/>
  <c r="K71" i="10" s="1"/>
  <c r="H71" i="10"/>
  <c r="G71" i="10"/>
  <c r="I70" i="10"/>
  <c r="K70" i="10" s="1"/>
  <c r="H70" i="10"/>
  <c r="G70" i="10"/>
  <c r="I69" i="10"/>
  <c r="K69" i="10" s="1"/>
  <c r="H69" i="10"/>
  <c r="G69" i="10"/>
  <c r="I68" i="10"/>
  <c r="K68" i="10" s="1"/>
  <c r="H68" i="10"/>
  <c r="G68" i="10"/>
  <c r="I67" i="10"/>
  <c r="K67" i="10" s="1"/>
  <c r="H67" i="10"/>
  <c r="G67" i="10"/>
  <c r="I66" i="10"/>
  <c r="K66" i="10" s="1"/>
  <c r="H66" i="10"/>
  <c r="G66" i="10"/>
  <c r="I65" i="10"/>
  <c r="K65" i="10" s="1"/>
  <c r="H65" i="10"/>
  <c r="G65" i="10"/>
  <c r="I64" i="10"/>
  <c r="K64" i="10" s="1"/>
  <c r="H64" i="10"/>
  <c r="G64" i="10"/>
  <c r="I63" i="10"/>
  <c r="K63" i="10" s="1"/>
  <c r="H63" i="10"/>
  <c r="G63" i="10"/>
  <c r="I62" i="10"/>
  <c r="K62" i="10" s="1"/>
  <c r="H62" i="10"/>
  <c r="G62" i="10"/>
  <c r="I61" i="10"/>
  <c r="K61" i="10" s="1"/>
  <c r="H61" i="10"/>
  <c r="G61" i="10"/>
  <c r="I60" i="10"/>
  <c r="K60" i="10" s="1"/>
  <c r="H60" i="10"/>
  <c r="G60" i="10"/>
  <c r="I59" i="10"/>
  <c r="K59" i="10" s="1"/>
  <c r="H59" i="10"/>
  <c r="G59" i="10"/>
  <c r="I58" i="10"/>
  <c r="K58" i="10" s="1"/>
  <c r="H58" i="10"/>
  <c r="G58" i="10"/>
  <c r="I57" i="10"/>
  <c r="K57" i="10" s="1"/>
  <c r="H57" i="10"/>
  <c r="G57" i="10"/>
  <c r="I56" i="10"/>
  <c r="K56" i="10" s="1"/>
  <c r="H56" i="10"/>
  <c r="G56" i="10"/>
  <c r="I55" i="10"/>
  <c r="K55" i="10" s="1"/>
  <c r="H55" i="10"/>
  <c r="G55" i="10"/>
  <c r="I54" i="10"/>
  <c r="K54" i="10" s="1"/>
  <c r="H54" i="10"/>
  <c r="G54" i="10"/>
  <c r="I53" i="10"/>
  <c r="K53" i="10" s="1"/>
  <c r="H53" i="10"/>
  <c r="G53" i="10"/>
  <c r="I52" i="10"/>
  <c r="K52" i="10" s="1"/>
  <c r="H52" i="10"/>
  <c r="G52" i="10"/>
  <c r="I51" i="10"/>
  <c r="K51" i="10" s="1"/>
  <c r="H51" i="10"/>
  <c r="G51" i="10"/>
  <c r="I50" i="10"/>
  <c r="K50" i="10" s="1"/>
  <c r="H50" i="10"/>
  <c r="G50" i="10"/>
  <c r="I49" i="10"/>
  <c r="K49" i="10" s="1"/>
  <c r="H49" i="10"/>
  <c r="G49" i="10"/>
  <c r="I48" i="10"/>
  <c r="K48" i="10" s="1"/>
  <c r="H48" i="10"/>
  <c r="G48" i="10"/>
  <c r="I47" i="10"/>
  <c r="K47" i="10" s="1"/>
  <c r="H47" i="10"/>
  <c r="G47" i="10"/>
  <c r="I46" i="10"/>
  <c r="K46" i="10" s="1"/>
  <c r="H46" i="10"/>
  <c r="G46" i="10"/>
  <c r="I45" i="10"/>
  <c r="K45" i="10" s="1"/>
  <c r="H45" i="10"/>
  <c r="G45" i="10"/>
  <c r="I44" i="10"/>
  <c r="K44" i="10" s="1"/>
  <c r="H44" i="10"/>
  <c r="G44" i="10"/>
  <c r="I43" i="10"/>
  <c r="K43" i="10" s="1"/>
  <c r="H43" i="10"/>
  <c r="G43" i="10"/>
  <c r="I42" i="10"/>
  <c r="K42" i="10" s="1"/>
  <c r="H42" i="10"/>
  <c r="G42" i="10"/>
  <c r="I41" i="10"/>
  <c r="K41" i="10" s="1"/>
  <c r="H41" i="10"/>
  <c r="G41" i="10"/>
  <c r="I40" i="10"/>
  <c r="K40" i="10" s="1"/>
  <c r="H40" i="10"/>
  <c r="G40" i="10"/>
  <c r="I39" i="10"/>
  <c r="K39" i="10" s="1"/>
  <c r="H39" i="10"/>
  <c r="G39" i="10"/>
  <c r="I38" i="10"/>
  <c r="K38" i="10" s="1"/>
  <c r="H38" i="10"/>
  <c r="G38" i="10"/>
  <c r="I37" i="10"/>
  <c r="K37" i="10" s="1"/>
  <c r="H37" i="10"/>
  <c r="G37" i="10"/>
  <c r="I36" i="10"/>
  <c r="K36" i="10" s="1"/>
  <c r="H36" i="10"/>
  <c r="G36" i="10"/>
  <c r="I35" i="10"/>
  <c r="K35" i="10" s="1"/>
  <c r="H35" i="10"/>
  <c r="G35" i="10"/>
  <c r="I34" i="10"/>
  <c r="K34" i="10" s="1"/>
  <c r="H34" i="10"/>
  <c r="G34" i="10"/>
  <c r="I33" i="10"/>
  <c r="K33" i="10" s="1"/>
  <c r="H33" i="10"/>
  <c r="G33" i="10"/>
  <c r="I32" i="10"/>
  <c r="K32" i="10" s="1"/>
  <c r="H32" i="10"/>
  <c r="G32" i="10"/>
  <c r="I31" i="10"/>
  <c r="K31" i="10" s="1"/>
  <c r="H31" i="10"/>
  <c r="G31" i="10"/>
  <c r="I30" i="10"/>
  <c r="K30" i="10" s="1"/>
  <c r="H30" i="10"/>
  <c r="G30" i="10"/>
  <c r="I29" i="10"/>
  <c r="K29" i="10" s="1"/>
  <c r="H29" i="10"/>
  <c r="G29" i="10"/>
  <c r="I28" i="10"/>
  <c r="K28" i="10" s="1"/>
  <c r="H28" i="10"/>
  <c r="G28" i="10"/>
  <c r="I27" i="10"/>
  <c r="K27" i="10" s="1"/>
  <c r="H27" i="10"/>
  <c r="G27" i="10"/>
  <c r="I26" i="10"/>
  <c r="K26" i="10" s="1"/>
  <c r="H26" i="10"/>
  <c r="G26" i="10"/>
  <c r="I25" i="10"/>
  <c r="K25" i="10" s="1"/>
  <c r="H25" i="10"/>
  <c r="G25" i="10"/>
  <c r="I24" i="10"/>
  <c r="K24" i="10" s="1"/>
  <c r="H24" i="10"/>
  <c r="G24" i="10"/>
  <c r="I23" i="10"/>
  <c r="K23" i="10" s="1"/>
  <c r="H23" i="10"/>
  <c r="G23" i="10"/>
  <c r="I22" i="10"/>
  <c r="K22" i="10" s="1"/>
  <c r="H22" i="10"/>
  <c r="G22" i="10"/>
  <c r="I21" i="10"/>
  <c r="K21" i="10" s="1"/>
  <c r="H21" i="10"/>
  <c r="G21" i="10"/>
  <c r="I20" i="10"/>
  <c r="K20" i="10" s="1"/>
  <c r="H20" i="10"/>
  <c r="G20" i="10"/>
  <c r="I19" i="10"/>
  <c r="K19" i="10" s="1"/>
  <c r="H19" i="10"/>
  <c r="G19" i="10"/>
  <c r="I18" i="10"/>
  <c r="K18" i="10" s="1"/>
  <c r="H18" i="10"/>
  <c r="G18" i="10"/>
  <c r="I17" i="10"/>
  <c r="K17" i="10" s="1"/>
  <c r="H17" i="10"/>
  <c r="G17" i="10"/>
  <c r="I16" i="10"/>
  <c r="K16" i="10" s="1"/>
  <c r="H16" i="10"/>
  <c r="G16" i="10"/>
  <c r="I15" i="10"/>
  <c r="K15" i="10" s="1"/>
  <c r="H15" i="10"/>
  <c r="G15" i="10"/>
  <c r="I14" i="10"/>
  <c r="K14" i="10" s="1"/>
  <c r="H14" i="10"/>
  <c r="G14" i="10"/>
  <c r="I13" i="10"/>
  <c r="K13" i="10" s="1"/>
  <c r="H13" i="10"/>
  <c r="G13" i="10"/>
  <c r="I12" i="10"/>
  <c r="K12" i="10" s="1"/>
  <c r="H12" i="10"/>
  <c r="G12" i="10"/>
  <c r="I11" i="10"/>
  <c r="K11" i="10" s="1"/>
  <c r="H11" i="10"/>
  <c r="G11" i="10"/>
  <c r="I10" i="10"/>
  <c r="K10" i="10" s="1"/>
  <c r="H10" i="10"/>
  <c r="G10" i="10"/>
  <c r="I9" i="10"/>
  <c r="K9" i="10" s="1"/>
  <c r="H9" i="10"/>
  <c r="G9" i="10"/>
  <c r="I8" i="10"/>
  <c r="K8" i="10" s="1"/>
  <c r="H8" i="10"/>
  <c r="G8" i="10"/>
  <c r="I7" i="10"/>
  <c r="H7" i="10"/>
  <c r="G7" i="10"/>
  <c r="G161" i="10" s="1"/>
  <c r="B4" i="10"/>
  <c r="B3" i="10"/>
  <c r="B2" i="10"/>
  <c r="G163" i="9"/>
  <c r="G162" i="9"/>
  <c r="F9" i="16" s="1"/>
  <c r="G160" i="9"/>
  <c r="C9" i="16" s="1"/>
  <c r="I156" i="9"/>
  <c r="K156" i="9" s="1"/>
  <c r="H156" i="9"/>
  <c r="G156" i="9"/>
  <c r="I155" i="9"/>
  <c r="K155" i="9" s="1"/>
  <c r="H155" i="9"/>
  <c r="G155" i="9"/>
  <c r="I154" i="9"/>
  <c r="K154" i="9" s="1"/>
  <c r="H154" i="9"/>
  <c r="G154" i="9"/>
  <c r="I153" i="9"/>
  <c r="K153" i="9" s="1"/>
  <c r="H153" i="9"/>
  <c r="G153" i="9"/>
  <c r="I152" i="9"/>
  <c r="K152" i="9" s="1"/>
  <c r="H152" i="9"/>
  <c r="G152" i="9"/>
  <c r="I151" i="9"/>
  <c r="K151" i="9" s="1"/>
  <c r="H151" i="9"/>
  <c r="G151" i="9"/>
  <c r="I150" i="9"/>
  <c r="K150" i="9" s="1"/>
  <c r="H150" i="9"/>
  <c r="G150" i="9"/>
  <c r="I149" i="9"/>
  <c r="K149" i="9" s="1"/>
  <c r="H149" i="9"/>
  <c r="G149" i="9"/>
  <c r="I148" i="9"/>
  <c r="K148" i="9" s="1"/>
  <c r="H148" i="9"/>
  <c r="G148" i="9"/>
  <c r="I147" i="9"/>
  <c r="K147" i="9" s="1"/>
  <c r="H147" i="9"/>
  <c r="G147" i="9"/>
  <c r="I146" i="9"/>
  <c r="K146" i="9" s="1"/>
  <c r="H146" i="9"/>
  <c r="G146" i="9"/>
  <c r="I145" i="9"/>
  <c r="K145" i="9" s="1"/>
  <c r="H145" i="9"/>
  <c r="G145" i="9"/>
  <c r="I144" i="9"/>
  <c r="K144" i="9" s="1"/>
  <c r="H144" i="9"/>
  <c r="G144" i="9"/>
  <c r="I143" i="9"/>
  <c r="K143" i="9" s="1"/>
  <c r="H143" i="9"/>
  <c r="G143" i="9"/>
  <c r="I142" i="9"/>
  <c r="K142" i="9" s="1"/>
  <c r="H142" i="9"/>
  <c r="G142" i="9"/>
  <c r="I141" i="9"/>
  <c r="K141" i="9" s="1"/>
  <c r="H141" i="9"/>
  <c r="G141" i="9"/>
  <c r="I140" i="9"/>
  <c r="K140" i="9" s="1"/>
  <c r="H140" i="9"/>
  <c r="G140" i="9"/>
  <c r="I139" i="9"/>
  <c r="K139" i="9" s="1"/>
  <c r="H139" i="9"/>
  <c r="G139" i="9"/>
  <c r="I138" i="9"/>
  <c r="K138" i="9" s="1"/>
  <c r="H138" i="9"/>
  <c r="G138" i="9"/>
  <c r="I137" i="9"/>
  <c r="K137" i="9" s="1"/>
  <c r="H137" i="9"/>
  <c r="G137" i="9"/>
  <c r="I136" i="9"/>
  <c r="K136" i="9" s="1"/>
  <c r="H136" i="9"/>
  <c r="G136" i="9"/>
  <c r="I135" i="9"/>
  <c r="K135" i="9" s="1"/>
  <c r="H135" i="9"/>
  <c r="G135" i="9"/>
  <c r="I134" i="9"/>
  <c r="K134" i="9" s="1"/>
  <c r="H134" i="9"/>
  <c r="G134" i="9"/>
  <c r="I133" i="9"/>
  <c r="K133" i="9" s="1"/>
  <c r="H133" i="9"/>
  <c r="G133" i="9"/>
  <c r="I132" i="9"/>
  <c r="K132" i="9" s="1"/>
  <c r="H132" i="9"/>
  <c r="G132" i="9"/>
  <c r="I131" i="9"/>
  <c r="K131" i="9" s="1"/>
  <c r="H131" i="9"/>
  <c r="G131" i="9"/>
  <c r="I130" i="9"/>
  <c r="K130" i="9" s="1"/>
  <c r="H130" i="9"/>
  <c r="G130" i="9"/>
  <c r="I129" i="9"/>
  <c r="K129" i="9" s="1"/>
  <c r="H129" i="9"/>
  <c r="G129" i="9"/>
  <c r="I128" i="9"/>
  <c r="K128" i="9" s="1"/>
  <c r="H128" i="9"/>
  <c r="G128" i="9"/>
  <c r="I127" i="9"/>
  <c r="K127" i="9" s="1"/>
  <c r="H127" i="9"/>
  <c r="G127" i="9"/>
  <c r="I126" i="9"/>
  <c r="K126" i="9" s="1"/>
  <c r="H126" i="9"/>
  <c r="G126" i="9"/>
  <c r="I125" i="9"/>
  <c r="K125" i="9" s="1"/>
  <c r="H125" i="9"/>
  <c r="G125" i="9"/>
  <c r="I124" i="9"/>
  <c r="K124" i="9" s="1"/>
  <c r="H124" i="9"/>
  <c r="G124" i="9"/>
  <c r="I123" i="9"/>
  <c r="K123" i="9" s="1"/>
  <c r="H123" i="9"/>
  <c r="G123" i="9"/>
  <c r="G161" i="9" s="1"/>
  <c r="I122" i="9"/>
  <c r="K122" i="9" s="1"/>
  <c r="H122" i="9"/>
  <c r="G122" i="9"/>
  <c r="I121" i="9"/>
  <c r="K121" i="9" s="1"/>
  <c r="H121" i="9"/>
  <c r="G121" i="9"/>
  <c r="I120" i="9"/>
  <c r="K120" i="9" s="1"/>
  <c r="H120" i="9"/>
  <c r="G120" i="9"/>
  <c r="I119" i="9"/>
  <c r="K119" i="9" s="1"/>
  <c r="H119" i="9"/>
  <c r="G119" i="9"/>
  <c r="I118" i="9"/>
  <c r="K118" i="9" s="1"/>
  <c r="H118" i="9"/>
  <c r="G118" i="9"/>
  <c r="I117" i="9"/>
  <c r="K117" i="9" s="1"/>
  <c r="H117" i="9"/>
  <c r="G117" i="9"/>
  <c r="I116" i="9"/>
  <c r="K116" i="9" s="1"/>
  <c r="H116" i="9"/>
  <c r="G116" i="9"/>
  <c r="I115" i="9"/>
  <c r="K115" i="9" s="1"/>
  <c r="H115" i="9"/>
  <c r="G115" i="9"/>
  <c r="I114" i="9"/>
  <c r="K114" i="9" s="1"/>
  <c r="H114" i="9"/>
  <c r="G114" i="9"/>
  <c r="I113" i="9"/>
  <c r="K113" i="9" s="1"/>
  <c r="H113" i="9"/>
  <c r="G113" i="9"/>
  <c r="I112" i="9"/>
  <c r="K112" i="9" s="1"/>
  <c r="H112" i="9"/>
  <c r="G112" i="9"/>
  <c r="I111" i="9"/>
  <c r="K111" i="9" s="1"/>
  <c r="H111" i="9"/>
  <c r="G111" i="9"/>
  <c r="I110" i="9"/>
  <c r="K110" i="9" s="1"/>
  <c r="H110" i="9"/>
  <c r="G110" i="9"/>
  <c r="I109" i="9"/>
  <c r="K109" i="9" s="1"/>
  <c r="H109" i="9"/>
  <c r="G109" i="9"/>
  <c r="I108" i="9"/>
  <c r="K108" i="9" s="1"/>
  <c r="H108" i="9"/>
  <c r="G108" i="9"/>
  <c r="I107" i="9"/>
  <c r="K107" i="9" s="1"/>
  <c r="H107" i="9"/>
  <c r="G107" i="9"/>
  <c r="I106" i="9"/>
  <c r="K106" i="9" s="1"/>
  <c r="H106" i="9"/>
  <c r="G106" i="9"/>
  <c r="I105" i="9"/>
  <c r="K105" i="9" s="1"/>
  <c r="H105" i="9"/>
  <c r="G105" i="9"/>
  <c r="I104" i="9"/>
  <c r="K104" i="9" s="1"/>
  <c r="H104" i="9"/>
  <c r="G104" i="9"/>
  <c r="I103" i="9"/>
  <c r="K103" i="9" s="1"/>
  <c r="H103" i="9"/>
  <c r="G103" i="9"/>
  <c r="I102" i="9"/>
  <c r="K102" i="9" s="1"/>
  <c r="H102" i="9"/>
  <c r="G102" i="9"/>
  <c r="I101" i="9"/>
  <c r="K101" i="9" s="1"/>
  <c r="H101" i="9"/>
  <c r="G101" i="9"/>
  <c r="I100" i="9"/>
  <c r="K100" i="9" s="1"/>
  <c r="H100" i="9"/>
  <c r="G100" i="9"/>
  <c r="I99" i="9"/>
  <c r="K99" i="9" s="1"/>
  <c r="H99" i="9"/>
  <c r="G99" i="9"/>
  <c r="I98" i="9"/>
  <c r="K98" i="9" s="1"/>
  <c r="H98" i="9"/>
  <c r="G98" i="9"/>
  <c r="I97" i="9"/>
  <c r="K97" i="9" s="1"/>
  <c r="H97" i="9"/>
  <c r="G97" i="9"/>
  <c r="I96" i="9"/>
  <c r="K96" i="9" s="1"/>
  <c r="H96" i="9"/>
  <c r="G96" i="9"/>
  <c r="I95" i="9"/>
  <c r="K95" i="9" s="1"/>
  <c r="H95" i="9"/>
  <c r="G95" i="9"/>
  <c r="I94" i="9"/>
  <c r="K94" i="9" s="1"/>
  <c r="H94" i="9"/>
  <c r="G94" i="9"/>
  <c r="I93" i="9"/>
  <c r="K93" i="9" s="1"/>
  <c r="H93" i="9"/>
  <c r="G93" i="9"/>
  <c r="I92" i="9"/>
  <c r="K92" i="9" s="1"/>
  <c r="H92" i="9"/>
  <c r="G92" i="9"/>
  <c r="I91" i="9"/>
  <c r="K91" i="9" s="1"/>
  <c r="H91" i="9"/>
  <c r="G91" i="9"/>
  <c r="I90" i="9"/>
  <c r="K90" i="9" s="1"/>
  <c r="H90" i="9"/>
  <c r="G90" i="9"/>
  <c r="I89" i="9"/>
  <c r="K89" i="9" s="1"/>
  <c r="H89" i="9"/>
  <c r="G89" i="9"/>
  <c r="I88" i="9"/>
  <c r="K88" i="9" s="1"/>
  <c r="H88" i="9"/>
  <c r="G88" i="9"/>
  <c r="I87" i="9"/>
  <c r="K87" i="9" s="1"/>
  <c r="H87" i="9"/>
  <c r="G87" i="9"/>
  <c r="I86" i="9"/>
  <c r="K86" i="9" s="1"/>
  <c r="H86" i="9"/>
  <c r="G86" i="9"/>
  <c r="I85" i="9"/>
  <c r="K85" i="9" s="1"/>
  <c r="H85" i="9"/>
  <c r="G85" i="9"/>
  <c r="I84" i="9"/>
  <c r="K84" i="9" s="1"/>
  <c r="H84" i="9"/>
  <c r="G84" i="9"/>
  <c r="I83" i="9"/>
  <c r="K83" i="9" s="1"/>
  <c r="H83" i="9"/>
  <c r="G83" i="9"/>
  <c r="I82" i="9"/>
  <c r="K82" i="9" s="1"/>
  <c r="H82" i="9"/>
  <c r="G82" i="9"/>
  <c r="I81" i="9"/>
  <c r="K81" i="9" s="1"/>
  <c r="H81" i="9"/>
  <c r="G81" i="9"/>
  <c r="I80" i="9"/>
  <c r="K80" i="9" s="1"/>
  <c r="H80" i="9"/>
  <c r="G80" i="9"/>
  <c r="I79" i="9"/>
  <c r="K79" i="9" s="1"/>
  <c r="H79" i="9"/>
  <c r="G79" i="9"/>
  <c r="I78" i="9"/>
  <c r="K78" i="9" s="1"/>
  <c r="H78" i="9"/>
  <c r="G78" i="9"/>
  <c r="I77" i="9"/>
  <c r="K77" i="9" s="1"/>
  <c r="H77" i="9"/>
  <c r="G77" i="9"/>
  <c r="I76" i="9"/>
  <c r="K76" i="9" s="1"/>
  <c r="H76" i="9"/>
  <c r="G76" i="9"/>
  <c r="I75" i="9"/>
  <c r="K75" i="9" s="1"/>
  <c r="H75" i="9"/>
  <c r="G75" i="9"/>
  <c r="I74" i="9"/>
  <c r="K74" i="9" s="1"/>
  <c r="H74" i="9"/>
  <c r="G74" i="9"/>
  <c r="I73" i="9"/>
  <c r="K73" i="9" s="1"/>
  <c r="H73" i="9"/>
  <c r="G73" i="9"/>
  <c r="I72" i="9"/>
  <c r="K72" i="9" s="1"/>
  <c r="H72" i="9"/>
  <c r="G72" i="9"/>
  <c r="I71" i="9"/>
  <c r="K71" i="9" s="1"/>
  <c r="H71" i="9"/>
  <c r="G71" i="9"/>
  <c r="I70" i="9"/>
  <c r="K70" i="9" s="1"/>
  <c r="H70" i="9"/>
  <c r="G70" i="9"/>
  <c r="I69" i="9"/>
  <c r="K69" i="9" s="1"/>
  <c r="H69" i="9"/>
  <c r="G69" i="9"/>
  <c r="I68" i="9"/>
  <c r="K68" i="9" s="1"/>
  <c r="H68" i="9"/>
  <c r="G68" i="9"/>
  <c r="I67" i="9"/>
  <c r="K67" i="9" s="1"/>
  <c r="H67" i="9"/>
  <c r="G67" i="9"/>
  <c r="I66" i="9"/>
  <c r="K66" i="9" s="1"/>
  <c r="H66" i="9"/>
  <c r="G66" i="9"/>
  <c r="I65" i="9"/>
  <c r="K65" i="9" s="1"/>
  <c r="H65" i="9"/>
  <c r="G65" i="9"/>
  <c r="I64" i="9"/>
  <c r="K64" i="9" s="1"/>
  <c r="H64" i="9"/>
  <c r="G64" i="9"/>
  <c r="I63" i="9"/>
  <c r="K63" i="9" s="1"/>
  <c r="H63" i="9"/>
  <c r="G63" i="9"/>
  <c r="I62" i="9"/>
  <c r="K62" i="9" s="1"/>
  <c r="H62" i="9"/>
  <c r="G62" i="9"/>
  <c r="I61" i="9"/>
  <c r="K61" i="9" s="1"/>
  <c r="H61" i="9"/>
  <c r="G61" i="9"/>
  <c r="I60" i="9"/>
  <c r="K60" i="9" s="1"/>
  <c r="H60" i="9"/>
  <c r="G60" i="9"/>
  <c r="I59" i="9"/>
  <c r="K59" i="9" s="1"/>
  <c r="H59" i="9"/>
  <c r="G59" i="9"/>
  <c r="I58" i="9"/>
  <c r="K58" i="9" s="1"/>
  <c r="H58" i="9"/>
  <c r="G58" i="9"/>
  <c r="I57" i="9"/>
  <c r="K57" i="9" s="1"/>
  <c r="H57" i="9"/>
  <c r="G57" i="9"/>
  <c r="I56" i="9"/>
  <c r="K56" i="9" s="1"/>
  <c r="H56" i="9"/>
  <c r="G56" i="9"/>
  <c r="I55" i="9"/>
  <c r="K55" i="9" s="1"/>
  <c r="H55" i="9"/>
  <c r="G55" i="9"/>
  <c r="I54" i="9"/>
  <c r="K54" i="9" s="1"/>
  <c r="H54" i="9"/>
  <c r="G54" i="9"/>
  <c r="I53" i="9"/>
  <c r="K53" i="9" s="1"/>
  <c r="H53" i="9"/>
  <c r="G53" i="9"/>
  <c r="I52" i="9"/>
  <c r="K52" i="9" s="1"/>
  <c r="H52" i="9"/>
  <c r="G52" i="9"/>
  <c r="I51" i="9"/>
  <c r="K51" i="9" s="1"/>
  <c r="H51" i="9"/>
  <c r="G51" i="9"/>
  <c r="I50" i="9"/>
  <c r="K50" i="9" s="1"/>
  <c r="H50" i="9"/>
  <c r="G50" i="9"/>
  <c r="I49" i="9"/>
  <c r="K49" i="9" s="1"/>
  <c r="H49" i="9"/>
  <c r="G49" i="9"/>
  <c r="I48" i="9"/>
  <c r="K48" i="9" s="1"/>
  <c r="H48" i="9"/>
  <c r="G48" i="9"/>
  <c r="I47" i="9"/>
  <c r="K47" i="9" s="1"/>
  <c r="H47" i="9"/>
  <c r="G47" i="9"/>
  <c r="I46" i="9"/>
  <c r="K46" i="9" s="1"/>
  <c r="H46" i="9"/>
  <c r="G46" i="9"/>
  <c r="I45" i="9"/>
  <c r="K45" i="9" s="1"/>
  <c r="H45" i="9"/>
  <c r="G45" i="9"/>
  <c r="I44" i="9"/>
  <c r="K44" i="9" s="1"/>
  <c r="H44" i="9"/>
  <c r="G44" i="9"/>
  <c r="I43" i="9"/>
  <c r="K43" i="9" s="1"/>
  <c r="H43" i="9"/>
  <c r="G43" i="9"/>
  <c r="I42" i="9"/>
  <c r="K42" i="9" s="1"/>
  <c r="H42" i="9"/>
  <c r="G42" i="9"/>
  <c r="I41" i="9"/>
  <c r="K41" i="9" s="1"/>
  <c r="H41" i="9"/>
  <c r="G41" i="9"/>
  <c r="I40" i="9"/>
  <c r="K40" i="9" s="1"/>
  <c r="H40" i="9"/>
  <c r="G40" i="9"/>
  <c r="I39" i="9"/>
  <c r="K39" i="9" s="1"/>
  <c r="H39" i="9"/>
  <c r="G39" i="9"/>
  <c r="I38" i="9"/>
  <c r="K38" i="9" s="1"/>
  <c r="H38" i="9"/>
  <c r="G38" i="9"/>
  <c r="I37" i="9"/>
  <c r="K37" i="9" s="1"/>
  <c r="H37" i="9"/>
  <c r="G37" i="9"/>
  <c r="I36" i="9"/>
  <c r="K36" i="9" s="1"/>
  <c r="H36" i="9"/>
  <c r="G36" i="9"/>
  <c r="I35" i="9"/>
  <c r="K35" i="9" s="1"/>
  <c r="H35" i="9"/>
  <c r="G35" i="9"/>
  <c r="I34" i="9"/>
  <c r="K34" i="9" s="1"/>
  <c r="H34" i="9"/>
  <c r="G34" i="9"/>
  <c r="I33" i="9"/>
  <c r="K33" i="9" s="1"/>
  <c r="H33" i="9"/>
  <c r="G33" i="9"/>
  <c r="I32" i="9"/>
  <c r="K32" i="9" s="1"/>
  <c r="H32" i="9"/>
  <c r="G32" i="9"/>
  <c r="I31" i="9"/>
  <c r="K31" i="9" s="1"/>
  <c r="H31" i="9"/>
  <c r="G31" i="9"/>
  <c r="I30" i="9"/>
  <c r="K30" i="9" s="1"/>
  <c r="H30" i="9"/>
  <c r="G30" i="9"/>
  <c r="I29" i="9"/>
  <c r="K29" i="9" s="1"/>
  <c r="H29" i="9"/>
  <c r="G29" i="9"/>
  <c r="I28" i="9"/>
  <c r="K28" i="9" s="1"/>
  <c r="H28" i="9"/>
  <c r="G28" i="9"/>
  <c r="I27" i="9"/>
  <c r="K27" i="9" s="1"/>
  <c r="H27" i="9"/>
  <c r="G27" i="9"/>
  <c r="I26" i="9"/>
  <c r="K26" i="9" s="1"/>
  <c r="H26" i="9"/>
  <c r="G26" i="9"/>
  <c r="I25" i="9"/>
  <c r="K25" i="9" s="1"/>
  <c r="H25" i="9"/>
  <c r="G25" i="9"/>
  <c r="I24" i="9"/>
  <c r="K24" i="9" s="1"/>
  <c r="H24" i="9"/>
  <c r="G24" i="9"/>
  <c r="I23" i="9"/>
  <c r="K23" i="9" s="1"/>
  <c r="H23" i="9"/>
  <c r="G23" i="9"/>
  <c r="I22" i="9"/>
  <c r="K22" i="9" s="1"/>
  <c r="H22" i="9"/>
  <c r="G22" i="9"/>
  <c r="I21" i="9"/>
  <c r="K21" i="9" s="1"/>
  <c r="H21" i="9"/>
  <c r="G21" i="9"/>
  <c r="I20" i="9"/>
  <c r="K20" i="9" s="1"/>
  <c r="H20" i="9"/>
  <c r="G20" i="9"/>
  <c r="I19" i="9"/>
  <c r="K19" i="9" s="1"/>
  <c r="H19" i="9"/>
  <c r="G19" i="9"/>
  <c r="I18" i="9"/>
  <c r="K18" i="9" s="1"/>
  <c r="H18" i="9"/>
  <c r="G18" i="9"/>
  <c r="I17" i="9"/>
  <c r="K17" i="9" s="1"/>
  <c r="H17" i="9"/>
  <c r="G17" i="9"/>
  <c r="I16" i="9"/>
  <c r="K16" i="9" s="1"/>
  <c r="H16" i="9"/>
  <c r="G16" i="9"/>
  <c r="I15" i="9"/>
  <c r="K15" i="9" s="1"/>
  <c r="H15" i="9"/>
  <c r="G15" i="9"/>
  <c r="I14" i="9"/>
  <c r="K14" i="9" s="1"/>
  <c r="H14" i="9"/>
  <c r="G14" i="9"/>
  <c r="I13" i="9"/>
  <c r="K13" i="9" s="1"/>
  <c r="H13" i="9"/>
  <c r="G13" i="9"/>
  <c r="I12" i="9"/>
  <c r="K12" i="9" s="1"/>
  <c r="H12" i="9"/>
  <c r="G12" i="9"/>
  <c r="I11" i="9"/>
  <c r="K11" i="9" s="1"/>
  <c r="H11" i="9"/>
  <c r="G11" i="9"/>
  <c r="I10" i="9"/>
  <c r="K10" i="9" s="1"/>
  <c r="H10" i="9"/>
  <c r="G10" i="9"/>
  <c r="I9" i="9"/>
  <c r="K9" i="9" s="1"/>
  <c r="H9" i="9"/>
  <c r="G9" i="9"/>
  <c r="I8" i="9"/>
  <c r="K8" i="9" s="1"/>
  <c r="H8" i="9"/>
  <c r="G8" i="9"/>
  <c r="I7" i="9"/>
  <c r="K7" i="9" s="1"/>
  <c r="H7" i="9"/>
  <c r="G7" i="9"/>
  <c r="B4" i="9"/>
  <c r="B3" i="9"/>
  <c r="B2" i="9"/>
  <c r="G162" i="8"/>
  <c r="F8" i="16" s="1"/>
  <c r="G160" i="8"/>
  <c r="C8" i="16" s="1"/>
  <c r="I156" i="8"/>
  <c r="K156" i="8" s="1"/>
  <c r="H156" i="8"/>
  <c r="G156" i="8"/>
  <c r="I155" i="8"/>
  <c r="K155" i="8" s="1"/>
  <c r="H155" i="8"/>
  <c r="G155" i="8"/>
  <c r="I154" i="8"/>
  <c r="K154" i="8" s="1"/>
  <c r="H154" i="8"/>
  <c r="G154" i="8"/>
  <c r="I153" i="8"/>
  <c r="K153" i="8" s="1"/>
  <c r="H153" i="8"/>
  <c r="G153" i="8"/>
  <c r="I152" i="8"/>
  <c r="K152" i="8" s="1"/>
  <c r="H152" i="8"/>
  <c r="G152" i="8"/>
  <c r="I151" i="8"/>
  <c r="K151" i="8" s="1"/>
  <c r="H151" i="8"/>
  <c r="G151" i="8"/>
  <c r="I150" i="8"/>
  <c r="K150" i="8" s="1"/>
  <c r="H150" i="8"/>
  <c r="G150" i="8"/>
  <c r="I149" i="8"/>
  <c r="K149" i="8" s="1"/>
  <c r="H149" i="8"/>
  <c r="G149" i="8"/>
  <c r="I148" i="8"/>
  <c r="K148" i="8" s="1"/>
  <c r="H148" i="8"/>
  <c r="G148" i="8"/>
  <c r="I147" i="8"/>
  <c r="K147" i="8" s="1"/>
  <c r="H147" i="8"/>
  <c r="G147" i="8"/>
  <c r="I146" i="8"/>
  <c r="K146" i="8" s="1"/>
  <c r="H146" i="8"/>
  <c r="G146" i="8"/>
  <c r="I145" i="8"/>
  <c r="K145" i="8" s="1"/>
  <c r="H145" i="8"/>
  <c r="G145" i="8"/>
  <c r="I144" i="8"/>
  <c r="K144" i="8" s="1"/>
  <c r="H144" i="8"/>
  <c r="G144" i="8"/>
  <c r="I143" i="8"/>
  <c r="K143" i="8" s="1"/>
  <c r="H143" i="8"/>
  <c r="G143" i="8"/>
  <c r="I142" i="8"/>
  <c r="K142" i="8" s="1"/>
  <c r="H142" i="8"/>
  <c r="G142" i="8"/>
  <c r="I141" i="8"/>
  <c r="K141" i="8" s="1"/>
  <c r="H141" i="8"/>
  <c r="G141" i="8"/>
  <c r="I140" i="8"/>
  <c r="K140" i="8" s="1"/>
  <c r="H140" i="8"/>
  <c r="G140" i="8"/>
  <c r="I139" i="8"/>
  <c r="K139" i="8" s="1"/>
  <c r="H139" i="8"/>
  <c r="G139" i="8"/>
  <c r="I138" i="8"/>
  <c r="K138" i="8" s="1"/>
  <c r="H138" i="8"/>
  <c r="G138" i="8"/>
  <c r="I137" i="8"/>
  <c r="K137" i="8" s="1"/>
  <c r="H137" i="8"/>
  <c r="G137" i="8"/>
  <c r="I136" i="8"/>
  <c r="K136" i="8" s="1"/>
  <c r="H136" i="8"/>
  <c r="G136" i="8"/>
  <c r="I135" i="8"/>
  <c r="K135" i="8" s="1"/>
  <c r="H135" i="8"/>
  <c r="G135" i="8"/>
  <c r="I134" i="8"/>
  <c r="K134" i="8" s="1"/>
  <c r="H134" i="8"/>
  <c r="G134" i="8"/>
  <c r="I133" i="8"/>
  <c r="K133" i="8" s="1"/>
  <c r="H133" i="8"/>
  <c r="G133" i="8"/>
  <c r="I132" i="8"/>
  <c r="K132" i="8" s="1"/>
  <c r="H132" i="8"/>
  <c r="G132" i="8"/>
  <c r="I131" i="8"/>
  <c r="K131" i="8" s="1"/>
  <c r="H131" i="8"/>
  <c r="G131" i="8"/>
  <c r="I130" i="8"/>
  <c r="K130" i="8" s="1"/>
  <c r="H130" i="8"/>
  <c r="G130" i="8"/>
  <c r="I129" i="8"/>
  <c r="K129" i="8" s="1"/>
  <c r="H129" i="8"/>
  <c r="G129" i="8"/>
  <c r="I128" i="8"/>
  <c r="K128" i="8" s="1"/>
  <c r="H128" i="8"/>
  <c r="G128" i="8"/>
  <c r="I127" i="8"/>
  <c r="K127" i="8" s="1"/>
  <c r="H127" i="8"/>
  <c r="G127" i="8"/>
  <c r="I126" i="8"/>
  <c r="K126" i="8" s="1"/>
  <c r="H126" i="8"/>
  <c r="G126" i="8"/>
  <c r="I125" i="8"/>
  <c r="K125" i="8" s="1"/>
  <c r="H125" i="8"/>
  <c r="G125" i="8"/>
  <c r="I124" i="8"/>
  <c r="K124" i="8" s="1"/>
  <c r="H124" i="8"/>
  <c r="G124" i="8"/>
  <c r="I123" i="8"/>
  <c r="K123" i="8" s="1"/>
  <c r="H123" i="8"/>
  <c r="G123" i="8"/>
  <c r="I122" i="8"/>
  <c r="K122" i="8" s="1"/>
  <c r="H122" i="8"/>
  <c r="G122" i="8"/>
  <c r="I121" i="8"/>
  <c r="K121" i="8" s="1"/>
  <c r="H121" i="8"/>
  <c r="G121" i="8"/>
  <c r="I120" i="8"/>
  <c r="K120" i="8" s="1"/>
  <c r="H120" i="8"/>
  <c r="G120" i="8"/>
  <c r="I119" i="8"/>
  <c r="K119" i="8" s="1"/>
  <c r="H119" i="8"/>
  <c r="G119" i="8"/>
  <c r="I118" i="8"/>
  <c r="K118" i="8" s="1"/>
  <c r="H118" i="8"/>
  <c r="G118" i="8"/>
  <c r="I117" i="8"/>
  <c r="K117" i="8" s="1"/>
  <c r="H117" i="8"/>
  <c r="G117" i="8"/>
  <c r="I116" i="8"/>
  <c r="K116" i="8" s="1"/>
  <c r="H116" i="8"/>
  <c r="G116" i="8"/>
  <c r="I115" i="8"/>
  <c r="K115" i="8" s="1"/>
  <c r="H115" i="8"/>
  <c r="G115" i="8"/>
  <c r="I114" i="8"/>
  <c r="K114" i="8" s="1"/>
  <c r="H114" i="8"/>
  <c r="G114" i="8"/>
  <c r="I113" i="8"/>
  <c r="K113" i="8" s="1"/>
  <c r="H113" i="8"/>
  <c r="G113" i="8"/>
  <c r="I112" i="8"/>
  <c r="K112" i="8" s="1"/>
  <c r="H112" i="8"/>
  <c r="G112" i="8"/>
  <c r="I111" i="8"/>
  <c r="K111" i="8" s="1"/>
  <c r="H111" i="8"/>
  <c r="G111" i="8"/>
  <c r="I110" i="8"/>
  <c r="K110" i="8" s="1"/>
  <c r="H110" i="8"/>
  <c r="G110" i="8"/>
  <c r="I109" i="8"/>
  <c r="K109" i="8" s="1"/>
  <c r="H109" i="8"/>
  <c r="G109" i="8"/>
  <c r="I108" i="8"/>
  <c r="K108" i="8" s="1"/>
  <c r="H108" i="8"/>
  <c r="G108" i="8"/>
  <c r="I107" i="8"/>
  <c r="K107" i="8" s="1"/>
  <c r="H107" i="8"/>
  <c r="G107" i="8"/>
  <c r="I106" i="8"/>
  <c r="K106" i="8" s="1"/>
  <c r="H106" i="8"/>
  <c r="G106" i="8"/>
  <c r="I105" i="8"/>
  <c r="K105" i="8" s="1"/>
  <c r="H105" i="8"/>
  <c r="G105" i="8"/>
  <c r="I104" i="8"/>
  <c r="K104" i="8" s="1"/>
  <c r="H104" i="8"/>
  <c r="G104" i="8"/>
  <c r="I103" i="8"/>
  <c r="K103" i="8" s="1"/>
  <c r="H103" i="8"/>
  <c r="G103" i="8"/>
  <c r="I102" i="8"/>
  <c r="K102" i="8" s="1"/>
  <c r="H102" i="8"/>
  <c r="G102" i="8"/>
  <c r="I101" i="8"/>
  <c r="K101" i="8" s="1"/>
  <c r="H101" i="8"/>
  <c r="G101" i="8"/>
  <c r="I100" i="8"/>
  <c r="K100" i="8" s="1"/>
  <c r="H100" i="8"/>
  <c r="G100" i="8"/>
  <c r="I99" i="8"/>
  <c r="K99" i="8" s="1"/>
  <c r="H99" i="8"/>
  <c r="G99" i="8"/>
  <c r="I98" i="8"/>
  <c r="K98" i="8" s="1"/>
  <c r="H98" i="8"/>
  <c r="G98" i="8"/>
  <c r="I97" i="8"/>
  <c r="K97" i="8" s="1"/>
  <c r="H97" i="8"/>
  <c r="G97" i="8"/>
  <c r="I96" i="8"/>
  <c r="K96" i="8" s="1"/>
  <c r="H96" i="8"/>
  <c r="G96" i="8"/>
  <c r="I95" i="8"/>
  <c r="K95" i="8" s="1"/>
  <c r="H95" i="8"/>
  <c r="G95" i="8"/>
  <c r="I94" i="8"/>
  <c r="K94" i="8" s="1"/>
  <c r="H94" i="8"/>
  <c r="G94" i="8"/>
  <c r="I93" i="8"/>
  <c r="K93" i="8" s="1"/>
  <c r="H93" i="8"/>
  <c r="G93" i="8"/>
  <c r="I92" i="8"/>
  <c r="K92" i="8" s="1"/>
  <c r="H92" i="8"/>
  <c r="G92" i="8"/>
  <c r="I91" i="8"/>
  <c r="K91" i="8" s="1"/>
  <c r="H91" i="8"/>
  <c r="G91" i="8"/>
  <c r="I90" i="8"/>
  <c r="K90" i="8" s="1"/>
  <c r="H90" i="8"/>
  <c r="G90" i="8"/>
  <c r="I89" i="8"/>
  <c r="K89" i="8" s="1"/>
  <c r="H89" i="8"/>
  <c r="G89" i="8"/>
  <c r="I88" i="8"/>
  <c r="K88" i="8" s="1"/>
  <c r="H88" i="8"/>
  <c r="G88" i="8"/>
  <c r="I87" i="8"/>
  <c r="K87" i="8" s="1"/>
  <c r="H87" i="8"/>
  <c r="G87" i="8"/>
  <c r="I86" i="8"/>
  <c r="K86" i="8" s="1"/>
  <c r="H86" i="8"/>
  <c r="G86" i="8"/>
  <c r="I85" i="8"/>
  <c r="K85" i="8" s="1"/>
  <c r="H85" i="8"/>
  <c r="G85" i="8"/>
  <c r="I84" i="8"/>
  <c r="K84" i="8" s="1"/>
  <c r="H84" i="8"/>
  <c r="G84" i="8"/>
  <c r="I83" i="8"/>
  <c r="K83" i="8" s="1"/>
  <c r="H83" i="8"/>
  <c r="G83" i="8"/>
  <c r="I82" i="8"/>
  <c r="K82" i="8" s="1"/>
  <c r="H82" i="8"/>
  <c r="G82" i="8"/>
  <c r="I81" i="8"/>
  <c r="K81" i="8" s="1"/>
  <c r="H81" i="8"/>
  <c r="G81" i="8"/>
  <c r="I80" i="8"/>
  <c r="K80" i="8" s="1"/>
  <c r="H80" i="8"/>
  <c r="G80" i="8"/>
  <c r="I79" i="8"/>
  <c r="K79" i="8" s="1"/>
  <c r="H79" i="8"/>
  <c r="G79" i="8"/>
  <c r="I78" i="8"/>
  <c r="K78" i="8" s="1"/>
  <c r="H78" i="8"/>
  <c r="G78" i="8"/>
  <c r="I77" i="8"/>
  <c r="K77" i="8" s="1"/>
  <c r="H77" i="8"/>
  <c r="G77" i="8"/>
  <c r="I76" i="8"/>
  <c r="K76" i="8" s="1"/>
  <c r="H76" i="8"/>
  <c r="G76" i="8"/>
  <c r="I75" i="8"/>
  <c r="K75" i="8" s="1"/>
  <c r="H75" i="8"/>
  <c r="G75" i="8"/>
  <c r="I74" i="8"/>
  <c r="K74" i="8" s="1"/>
  <c r="H74" i="8"/>
  <c r="G74" i="8"/>
  <c r="I73" i="8"/>
  <c r="K73" i="8" s="1"/>
  <c r="H73" i="8"/>
  <c r="G73" i="8"/>
  <c r="I72" i="8"/>
  <c r="K72" i="8" s="1"/>
  <c r="H72" i="8"/>
  <c r="G72" i="8"/>
  <c r="I71" i="8"/>
  <c r="K71" i="8" s="1"/>
  <c r="H71" i="8"/>
  <c r="G71" i="8"/>
  <c r="I70" i="8"/>
  <c r="K70" i="8" s="1"/>
  <c r="H70" i="8"/>
  <c r="G70" i="8"/>
  <c r="I69" i="8"/>
  <c r="K69" i="8" s="1"/>
  <c r="H69" i="8"/>
  <c r="G69" i="8"/>
  <c r="I68" i="8"/>
  <c r="K68" i="8" s="1"/>
  <c r="H68" i="8"/>
  <c r="G68" i="8"/>
  <c r="I67" i="8"/>
  <c r="K67" i="8" s="1"/>
  <c r="H67" i="8"/>
  <c r="G67" i="8"/>
  <c r="I66" i="8"/>
  <c r="K66" i="8" s="1"/>
  <c r="H66" i="8"/>
  <c r="G66" i="8"/>
  <c r="I65" i="8"/>
  <c r="K65" i="8" s="1"/>
  <c r="H65" i="8"/>
  <c r="G65" i="8"/>
  <c r="I64" i="8"/>
  <c r="K64" i="8" s="1"/>
  <c r="H64" i="8"/>
  <c r="G64" i="8"/>
  <c r="I63" i="8"/>
  <c r="K63" i="8" s="1"/>
  <c r="H63" i="8"/>
  <c r="G63" i="8"/>
  <c r="I62" i="8"/>
  <c r="K62" i="8" s="1"/>
  <c r="H62" i="8"/>
  <c r="G62" i="8"/>
  <c r="I61" i="8"/>
  <c r="K61" i="8" s="1"/>
  <c r="H61" i="8"/>
  <c r="G61" i="8"/>
  <c r="I60" i="8"/>
  <c r="K60" i="8" s="1"/>
  <c r="H60" i="8"/>
  <c r="G60" i="8"/>
  <c r="I59" i="8"/>
  <c r="K59" i="8" s="1"/>
  <c r="H59" i="8"/>
  <c r="G59" i="8"/>
  <c r="I58" i="8"/>
  <c r="K58" i="8" s="1"/>
  <c r="H58" i="8"/>
  <c r="G58" i="8"/>
  <c r="I57" i="8"/>
  <c r="K57" i="8" s="1"/>
  <c r="H57" i="8"/>
  <c r="G57" i="8"/>
  <c r="I56" i="8"/>
  <c r="K56" i="8" s="1"/>
  <c r="H56" i="8"/>
  <c r="G56" i="8"/>
  <c r="I55" i="8"/>
  <c r="K55" i="8" s="1"/>
  <c r="H55" i="8"/>
  <c r="G55" i="8"/>
  <c r="I54" i="8"/>
  <c r="K54" i="8" s="1"/>
  <c r="H54" i="8"/>
  <c r="G54" i="8"/>
  <c r="I53" i="8"/>
  <c r="K53" i="8" s="1"/>
  <c r="H53" i="8"/>
  <c r="G53" i="8"/>
  <c r="I52" i="8"/>
  <c r="K52" i="8" s="1"/>
  <c r="H52" i="8"/>
  <c r="G52" i="8"/>
  <c r="I51" i="8"/>
  <c r="K51" i="8" s="1"/>
  <c r="H51" i="8"/>
  <c r="G51" i="8"/>
  <c r="I50" i="8"/>
  <c r="K50" i="8" s="1"/>
  <c r="H50" i="8"/>
  <c r="G50" i="8"/>
  <c r="I49" i="8"/>
  <c r="K49" i="8" s="1"/>
  <c r="H49" i="8"/>
  <c r="G49" i="8"/>
  <c r="I48" i="8"/>
  <c r="K48" i="8" s="1"/>
  <c r="H48" i="8"/>
  <c r="G48" i="8"/>
  <c r="I47" i="8"/>
  <c r="K47" i="8" s="1"/>
  <c r="H47" i="8"/>
  <c r="G47" i="8"/>
  <c r="I46" i="8"/>
  <c r="K46" i="8" s="1"/>
  <c r="H46" i="8"/>
  <c r="G46" i="8"/>
  <c r="I45" i="8"/>
  <c r="K45" i="8" s="1"/>
  <c r="H45" i="8"/>
  <c r="G45" i="8"/>
  <c r="I44" i="8"/>
  <c r="K44" i="8" s="1"/>
  <c r="H44" i="8"/>
  <c r="G44" i="8"/>
  <c r="I43" i="8"/>
  <c r="K43" i="8" s="1"/>
  <c r="H43" i="8"/>
  <c r="G43" i="8"/>
  <c r="I42" i="8"/>
  <c r="K42" i="8" s="1"/>
  <c r="H42" i="8"/>
  <c r="G42" i="8"/>
  <c r="I41" i="8"/>
  <c r="K41" i="8" s="1"/>
  <c r="H41" i="8"/>
  <c r="G41" i="8"/>
  <c r="I40" i="8"/>
  <c r="K40" i="8" s="1"/>
  <c r="H40" i="8"/>
  <c r="G40" i="8"/>
  <c r="I39" i="8"/>
  <c r="K39" i="8" s="1"/>
  <c r="H39" i="8"/>
  <c r="G39" i="8"/>
  <c r="I38" i="8"/>
  <c r="K38" i="8" s="1"/>
  <c r="H38" i="8"/>
  <c r="G38" i="8"/>
  <c r="I37" i="8"/>
  <c r="K37" i="8" s="1"/>
  <c r="H37" i="8"/>
  <c r="G37" i="8"/>
  <c r="I36" i="8"/>
  <c r="K36" i="8" s="1"/>
  <c r="H36" i="8"/>
  <c r="G36" i="8"/>
  <c r="I35" i="8"/>
  <c r="K35" i="8" s="1"/>
  <c r="H35" i="8"/>
  <c r="G35" i="8"/>
  <c r="I34" i="8"/>
  <c r="K34" i="8" s="1"/>
  <c r="H34" i="8"/>
  <c r="G34" i="8"/>
  <c r="I33" i="8"/>
  <c r="K33" i="8" s="1"/>
  <c r="H33" i="8"/>
  <c r="G33" i="8"/>
  <c r="I32" i="8"/>
  <c r="K32" i="8" s="1"/>
  <c r="H32" i="8"/>
  <c r="G32" i="8"/>
  <c r="I31" i="8"/>
  <c r="K31" i="8" s="1"/>
  <c r="H31" i="8"/>
  <c r="G31" i="8"/>
  <c r="I30" i="8"/>
  <c r="K30" i="8" s="1"/>
  <c r="H30" i="8"/>
  <c r="G30" i="8"/>
  <c r="I29" i="8"/>
  <c r="K29" i="8" s="1"/>
  <c r="H29" i="8"/>
  <c r="G29" i="8"/>
  <c r="I28" i="8"/>
  <c r="K28" i="8" s="1"/>
  <c r="H28" i="8"/>
  <c r="G28" i="8"/>
  <c r="I27" i="8"/>
  <c r="K27" i="8" s="1"/>
  <c r="H27" i="8"/>
  <c r="G27" i="8"/>
  <c r="I26" i="8"/>
  <c r="K26" i="8" s="1"/>
  <c r="H26" i="8"/>
  <c r="G26" i="8"/>
  <c r="I25" i="8"/>
  <c r="K25" i="8" s="1"/>
  <c r="H25" i="8"/>
  <c r="G25" i="8"/>
  <c r="I24" i="8"/>
  <c r="K24" i="8" s="1"/>
  <c r="H24" i="8"/>
  <c r="G24" i="8"/>
  <c r="I23" i="8"/>
  <c r="K23" i="8" s="1"/>
  <c r="H23" i="8"/>
  <c r="G23" i="8"/>
  <c r="I22" i="8"/>
  <c r="K22" i="8" s="1"/>
  <c r="H22" i="8"/>
  <c r="G22" i="8"/>
  <c r="I21" i="8"/>
  <c r="K21" i="8" s="1"/>
  <c r="H21" i="8"/>
  <c r="G21" i="8"/>
  <c r="I20" i="8"/>
  <c r="K20" i="8" s="1"/>
  <c r="H20" i="8"/>
  <c r="G20" i="8"/>
  <c r="I19" i="8"/>
  <c r="K19" i="8" s="1"/>
  <c r="H19" i="8"/>
  <c r="G19" i="8"/>
  <c r="I18" i="8"/>
  <c r="K18" i="8" s="1"/>
  <c r="H18" i="8"/>
  <c r="G18" i="8"/>
  <c r="I17" i="8"/>
  <c r="K17" i="8" s="1"/>
  <c r="H17" i="8"/>
  <c r="G17" i="8"/>
  <c r="I16" i="8"/>
  <c r="K16" i="8" s="1"/>
  <c r="H16" i="8"/>
  <c r="G16" i="8"/>
  <c r="I15" i="8"/>
  <c r="K15" i="8" s="1"/>
  <c r="H15" i="8"/>
  <c r="G15" i="8"/>
  <c r="I14" i="8"/>
  <c r="K14" i="8" s="1"/>
  <c r="H14" i="8"/>
  <c r="G14" i="8"/>
  <c r="I13" i="8"/>
  <c r="K13" i="8" s="1"/>
  <c r="H13" i="8"/>
  <c r="G13" i="8"/>
  <c r="I12" i="8"/>
  <c r="K12" i="8" s="1"/>
  <c r="H12" i="8"/>
  <c r="G12" i="8"/>
  <c r="I11" i="8"/>
  <c r="K11" i="8" s="1"/>
  <c r="H11" i="8"/>
  <c r="G11" i="8"/>
  <c r="I10" i="8"/>
  <c r="K10" i="8" s="1"/>
  <c r="H10" i="8"/>
  <c r="G10" i="8"/>
  <c r="I9" i="8"/>
  <c r="K9" i="8" s="1"/>
  <c r="H9" i="8"/>
  <c r="G9" i="8"/>
  <c r="I8" i="8"/>
  <c r="K8" i="8" s="1"/>
  <c r="H8" i="8"/>
  <c r="G8" i="8"/>
  <c r="I7" i="8"/>
  <c r="H7" i="8"/>
  <c r="G7" i="8"/>
  <c r="G161" i="8" s="1"/>
  <c r="B4" i="8"/>
  <c r="B3" i="8"/>
  <c r="B2" i="8"/>
  <c r="G162" i="7"/>
  <c r="F7" i="16" s="1"/>
  <c r="G160" i="7"/>
  <c r="C7" i="16" s="1"/>
  <c r="I156" i="7"/>
  <c r="K156" i="7" s="1"/>
  <c r="H156" i="7"/>
  <c r="G156" i="7"/>
  <c r="I155" i="7"/>
  <c r="K155" i="7" s="1"/>
  <c r="H155" i="7"/>
  <c r="G155" i="7"/>
  <c r="I154" i="7"/>
  <c r="K154" i="7" s="1"/>
  <c r="H154" i="7"/>
  <c r="G154" i="7"/>
  <c r="I153" i="7"/>
  <c r="K153" i="7" s="1"/>
  <c r="H153" i="7"/>
  <c r="G153" i="7"/>
  <c r="I152" i="7"/>
  <c r="K152" i="7" s="1"/>
  <c r="H152" i="7"/>
  <c r="G152" i="7"/>
  <c r="I151" i="7"/>
  <c r="K151" i="7" s="1"/>
  <c r="H151" i="7"/>
  <c r="G151" i="7"/>
  <c r="I150" i="7"/>
  <c r="K150" i="7" s="1"/>
  <c r="H150" i="7"/>
  <c r="G150" i="7"/>
  <c r="I149" i="7"/>
  <c r="K149" i="7" s="1"/>
  <c r="H149" i="7"/>
  <c r="G149" i="7"/>
  <c r="I148" i="7"/>
  <c r="K148" i="7" s="1"/>
  <c r="H148" i="7"/>
  <c r="G148" i="7"/>
  <c r="I147" i="7"/>
  <c r="K147" i="7" s="1"/>
  <c r="H147" i="7"/>
  <c r="G147" i="7"/>
  <c r="I146" i="7"/>
  <c r="K146" i="7" s="1"/>
  <c r="H146" i="7"/>
  <c r="G146" i="7"/>
  <c r="I145" i="7"/>
  <c r="K145" i="7" s="1"/>
  <c r="H145" i="7"/>
  <c r="G145" i="7"/>
  <c r="I144" i="7"/>
  <c r="K144" i="7" s="1"/>
  <c r="H144" i="7"/>
  <c r="G144" i="7"/>
  <c r="I143" i="7"/>
  <c r="K143" i="7" s="1"/>
  <c r="H143" i="7"/>
  <c r="G143" i="7"/>
  <c r="I142" i="7"/>
  <c r="K142" i="7" s="1"/>
  <c r="H142" i="7"/>
  <c r="G142" i="7"/>
  <c r="I141" i="7"/>
  <c r="K141" i="7" s="1"/>
  <c r="H141" i="7"/>
  <c r="G141" i="7"/>
  <c r="I140" i="7"/>
  <c r="K140" i="7" s="1"/>
  <c r="H140" i="7"/>
  <c r="G140" i="7"/>
  <c r="I139" i="7"/>
  <c r="K139" i="7" s="1"/>
  <c r="H139" i="7"/>
  <c r="G139" i="7"/>
  <c r="I138" i="7"/>
  <c r="K138" i="7" s="1"/>
  <c r="H138" i="7"/>
  <c r="G138" i="7"/>
  <c r="I137" i="7"/>
  <c r="K137" i="7" s="1"/>
  <c r="H137" i="7"/>
  <c r="G137" i="7"/>
  <c r="I136" i="7"/>
  <c r="K136" i="7" s="1"/>
  <c r="H136" i="7"/>
  <c r="G136" i="7"/>
  <c r="I135" i="7"/>
  <c r="K135" i="7" s="1"/>
  <c r="H135" i="7"/>
  <c r="G135" i="7"/>
  <c r="I134" i="7"/>
  <c r="K134" i="7" s="1"/>
  <c r="H134" i="7"/>
  <c r="G134" i="7"/>
  <c r="I133" i="7"/>
  <c r="K133" i="7" s="1"/>
  <c r="H133" i="7"/>
  <c r="G133" i="7"/>
  <c r="I132" i="7"/>
  <c r="K132" i="7" s="1"/>
  <c r="H132" i="7"/>
  <c r="G132" i="7"/>
  <c r="I131" i="7"/>
  <c r="K131" i="7" s="1"/>
  <c r="H131" i="7"/>
  <c r="G131" i="7"/>
  <c r="I130" i="7"/>
  <c r="K130" i="7" s="1"/>
  <c r="H130" i="7"/>
  <c r="G130" i="7"/>
  <c r="I129" i="7"/>
  <c r="K129" i="7" s="1"/>
  <c r="H129" i="7"/>
  <c r="G129" i="7"/>
  <c r="I128" i="7"/>
  <c r="K128" i="7" s="1"/>
  <c r="H128" i="7"/>
  <c r="G128" i="7"/>
  <c r="I127" i="7"/>
  <c r="K127" i="7" s="1"/>
  <c r="H127" i="7"/>
  <c r="G127" i="7"/>
  <c r="I126" i="7"/>
  <c r="K126" i="7" s="1"/>
  <c r="H126" i="7"/>
  <c r="G126" i="7"/>
  <c r="I125" i="7"/>
  <c r="K125" i="7" s="1"/>
  <c r="H125" i="7"/>
  <c r="G125" i="7"/>
  <c r="I124" i="7"/>
  <c r="K124" i="7" s="1"/>
  <c r="H124" i="7"/>
  <c r="G124" i="7"/>
  <c r="I123" i="7"/>
  <c r="K123" i="7" s="1"/>
  <c r="H123" i="7"/>
  <c r="G123" i="7"/>
  <c r="I122" i="7"/>
  <c r="K122" i="7" s="1"/>
  <c r="H122" i="7"/>
  <c r="G122" i="7"/>
  <c r="I121" i="7"/>
  <c r="K121" i="7" s="1"/>
  <c r="H121" i="7"/>
  <c r="G121" i="7"/>
  <c r="I120" i="7"/>
  <c r="K120" i="7" s="1"/>
  <c r="H120" i="7"/>
  <c r="G120" i="7"/>
  <c r="I119" i="7"/>
  <c r="K119" i="7" s="1"/>
  <c r="H119" i="7"/>
  <c r="G119" i="7"/>
  <c r="I118" i="7"/>
  <c r="K118" i="7" s="1"/>
  <c r="H118" i="7"/>
  <c r="G118" i="7"/>
  <c r="I117" i="7"/>
  <c r="K117" i="7" s="1"/>
  <c r="H117" i="7"/>
  <c r="G117" i="7"/>
  <c r="I116" i="7"/>
  <c r="K116" i="7" s="1"/>
  <c r="H116" i="7"/>
  <c r="G116" i="7"/>
  <c r="I115" i="7"/>
  <c r="K115" i="7" s="1"/>
  <c r="H115" i="7"/>
  <c r="G115" i="7"/>
  <c r="I114" i="7"/>
  <c r="K114" i="7" s="1"/>
  <c r="H114" i="7"/>
  <c r="G114" i="7"/>
  <c r="I113" i="7"/>
  <c r="K113" i="7" s="1"/>
  <c r="H113" i="7"/>
  <c r="G113" i="7"/>
  <c r="I112" i="7"/>
  <c r="K112" i="7" s="1"/>
  <c r="H112" i="7"/>
  <c r="G112" i="7"/>
  <c r="I111" i="7"/>
  <c r="K111" i="7" s="1"/>
  <c r="H111" i="7"/>
  <c r="G111" i="7"/>
  <c r="I110" i="7"/>
  <c r="K110" i="7" s="1"/>
  <c r="H110" i="7"/>
  <c r="G110" i="7"/>
  <c r="I109" i="7"/>
  <c r="K109" i="7" s="1"/>
  <c r="H109" i="7"/>
  <c r="G109" i="7"/>
  <c r="I108" i="7"/>
  <c r="K108" i="7" s="1"/>
  <c r="H108" i="7"/>
  <c r="G108" i="7"/>
  <c r="I107" i="7"/>
  <c r="K107" i="7" s="1"/>
  <c r="H107" i="7"/>
  <c r="G107" i="7"/>
  <c r="I106" i="7"/>
  <c r="K106" i="7" s="1"/>
  <c r="H106" i="7"/>
  <c r="G106" i="7"/>
  <c r="I105" i="7"/>
  <c r="K105" i="7" s="1"/>
  <c r="H105" i="7"/>
  <c r="G105" i="7"/>
  <c r="I104" i="7"/>
  <c r="K104" i="7" s="1"/>
  <c r="H104" i="7"/>
  <c r="G104" i="7"/>
  <c r="I103" i="7"/>
  <c r="K103" i="7" s="1"/>
  <c r="H103" i="7"/>
  <c r="G103" i="7"/>
  <c r="I102" i="7"/>
  <c r="K102" i="7" s="1"/>
  <c r="H102" i="7"/>
  <c r="G102" i="7"/>
  <c r="I101" i="7"/>
  <c r="K101" i="7" s="1"/>
  <c r="H101" i="7"/>
  <c r="G101" i="7"/>
  <c r="I100" i="7"/>
  <c r="K100" i="7" s="1"/>
  <c r="H100" i="7"/>
  <c r="G100" i="7"/>
  <c r="I99" i="7"/>
  <c r="K99" i="7" s="1"/>
  <c r="H99" i="7"/>
  <c r="G99" i="7"/>
  <c r="I98" i="7"/>
  <c r="K98" i="7" s="1"/>
  <c r="H98" i="7"/>
  <c r="G98" i="7"/>
  <c r="I97" i="7"/>
  <c r="K97" i="7" s="1"/>
  <c r="H97" i="7"/>
  <c r="G97" i="7"/>
  <c r="I96" i="7"/>
  <c r="K96" i="7" s="1"/>
  <c r="H96" i="7"/>
  <c r="G96" i="7"/>
  <c r="I95" i="7"/>
  <c r="K95" i="7" s="1"/>
  <c r="H95" i="7"/>
  <c r="G95" i="7"/>
  <c r="I94" i="7"/>
  <c r="K94" i="7" s="1"/>
  <c r="H94" i="7"/>
  <c r="G94" i="7"/>
  <c r="I93" i="7"/>
  <c r="K93" i="7" s="1"/>
  <c r="H93" i="7"/>
  <c r="G93" i="7"/>
  <c r="I92" i="7"/>
  <c r="K92" i="7" s="1"/>
  <c r="H92" i="7"/>
  <c r="G92" i="7"/>
  <c r="I91" i="7"/>
  <c r="K91" i="7" s="1"/>
  <c r="H91" i="7"/>
  <c r="G91" i="7"/>
  <c r="I90" i="7"/>
  <c r="K90" i="7" s="1"/>
  <c r="H90" i="7"/>
  <c r="G90" i="7"/>
  <c r="I89" i="7"/>
  <c r="K89" i="7" s="1"/>
  <c r="H89" i="7"/>
  <c r="G89" i="7"/>
  <c r="I88" i="7"/>
  <c r="K88" i="7" s="1"/>
  <c r="H88" i="7"/>
  <c r="G88" i="7"/>
  <c r="I87" i="7"/>
  <c r="K87" i="7" s="1"/>
  <c r="H87" i="7"/>
  <c r="G87" i="7"/>
  <c r="I86" i="7"/>
  <c r="K86" i="7" s="1"/>
  <c r="H86" i="7"/>
  <c r="G86" i="7"/>
  <c r="I85" i="7"/>
  <c r="K85" i="7" s="1"/>
  <c r="H85" i="7"/>
  <c r="G85" i="7"/>
  <c r="I84" i="7"/>
  <c r="K84" i="7" s="1"/>
  <c r="H84" i="7"/>
  <c r="G84" i="7"/>
  <c r="I83" i="7"/>
  <c r="K83" i="7" s="1"/>
  <c r="H83" i="7"/>
  <c r="G83" i="7"/>
  <c r="I82" i="7"/>
  <c r="K82" i="7" s="1"/>
  <c r="H82" i="7"/>
  <c r="G82" i="7"/>
  <c r="I81" i="7"/>
  <c r="K81" i="7" s="1"/>
  <c r="H81" i="7"/>
  <c r="G81" i="7"/>
  <c r="I80" i="7"/>
  <c r="K80" i="7" s="1"/>
  <c r="H80" i="7"/>
  <c r="G80" i="7"/>
  <c r="I79" i="7"/>
  <c r="K79" i="7" s="1"/>
  <c r="H79" i="7"/>
  <c r="G79" i="7"/>
  <c r="I78" i="7"/>
  <c r="K78" i="7" s="1"/>
  <c r="H78" i="7"/>
  <c r="G78" i="7"/>
  <c r="I77" i="7"/>
  <c r="K77" i="7" s="1"/>
  <c r="H77" i="7"/>
  <c r="G77" i="7"/>
  <c r="I76" i="7"/>
  <c r="K76" i="7" s="1"/>
  <c r="H76" i="7"/>
  <c r="G76" i="7"/>
  <c r="I75" i="7"/>
  <c r="K75" i="7" s="1"/>
  <c r="H75" i="7"/>
  <c r="G75" i="7"/>
  <c r="I74" i="7"/>
  <c r="K74" i="7" s="1"/>
  <c r="H74" i="7"/>
  <c r="G74" i="7"/>
  <c r="I73" i="7"/>
  <c r="K73" i="7" s="1"/>
  <c r="H73" i="7"/>
  <c r="G73" i="7"/>
  <c r="I72" i="7"/>
  <c r="K72" i="7" s="1"/>
  <c r="H72" i="7"/>
  <c r="G72" i="7"/>
  <c r="I71" i="7"/>
  <c r="K71" i="7" s="1"/>
  <c r="H71" i="7"/>
  <c r="G71" i="7"/>
  <c r="I70" i="7"/>
  <c r="K70" i="7" s="1"/>
  <c r="H70" i="7"/>
  <c r="G70" i="7"/>
  <c r="I69" i="7"/>
  <c r="K69" i="7" s="1"/>
  <c r="H69" i="7"/>
  <c r="G69" i="7"/>
  <c r="I68" i="7"/>
  <c r="K68" i="7" s="1"/>
  <c r="H68" i="7"/>
  <c r="G68" i="7"/>
  <c r="I67" i="7"/>
  <c r="K67" i="7" s="1"/>
  <c r="H67" i="7"/>
  <c r="G67" i="7"/>
  <c r="I66" i="7"/>
  <c r="K66" i="7" s="1"/>
  <c r="H66" i="7"/>
  <c r="G66" i="7"/>
  <c r="I65" i="7"/>
  <c r="K65" i="7" s="1"/>
  <c r="H65" i="7"/>
  <c r="G65" i="7"/>
  <c r="I64" i="7"/>
  <c r="K64" i="7" s="1"/>
  <c r="H64" i="7"/>
  <c r="G64" i="7"/>
  <c r="I63" i="7"/>
  <c r="K63" i="7" s="1"/>
  <c r="H63" i="7"/>
  <c r="G63" i="7"/>
  <c r="I62" i="7"/>
  <c r="K62" i="7" s="1"/>
  <c r="H62" i="7"/>
  <c r="G62" i="7"/>
  <c r="I61" i="7"/>
  <c r="K61" i="7" s="1"/>
  <c r="H61" i="7"/>
  <c r="G61" i="7"/>
  <c r="I60" i="7"/>
  <c r="K60" i="7" s="1"/>
  <c r="H60" i="7"/>
  <c r="G60" i="7"/>
  <c r="I59" i="7"/>
  <c r="K59" i="7" s="1"/>
  <c r="H59" i="7"/>
  <c r="G59" i="7"/>
  <c r="I58" i="7"/>
  <c r="K58" i="7" s="1"/>
  <c r="H58" i="7"/>
  <c r="G58" i="7"/>
  <c r="I57" i="7"/>
  <c r="K57" i="7" s="1"/>
  <c r="H57" i="7"/>
  <c r="G57" i="7"/>
  <c r="I56" i="7"/>
  <c r="K56" i="7" s="1"/>
  <c r="H56" i="7"/>
  <c r="G56" i="7"/>
  <c r="I55" i="7"/>
  <c r="K55" i="7" s="1"/>
  <c r="H55" i="7"/>
  <c r="G55" i="7"/>
  <c r="I54" i="7"/>
  <c r="K54" i="7" s="1"/>
  <c r="H54" i="7"/>
  <c r="G54" i="7"/>
  <c r="I53" i="7"/>
  <c r="K53" i="7" s="1"/>
  <c r="H53" i="7"/>
  <c r="G53" i="7"/>
  <c r="I52" i="7"/>
  <c r="K52" i="7" s="1"/>
  <c r="H52" i="7"/>
  <c r="G52" i="7"/>
  <c r="I51" i="7"/>
  <c r="K51" i="7" s="1"/>
  <c r="H51" i="7"/>
  <c r="G51" i="7"/>
  <c r="I50" i="7"/>
  <c r="K50" i="7" s="1"/>
  <c r="H50" i="7"/>
  <c r="G50" i="7"/>
  <c r="I49" i="7"/>
  <c r="K49" i="7" s="1"/>
  <c r="H49" i="7"/>
  <c r="G49" i="7"/>
  <c r="I48" i="7"/>
  <c r="K48" i="7" s="1"/>
  <c r="H48" i="7"/>
  <c r="G48" i="7"/>
  <c r="I47" i="7"/>
  <c r="K47" i="7" s="1"/>
  <c r="H47" i="7"/>
  <c r="G47" i="7"/>
  <c r="I46" i="7"/>
  <c r="K46" i="7" s="1"/>
  <c r="H46" i="7"/>
  <c r="G46" i="7"/>
  <c r="I45" i="7"/>
  <c r="K45" i="7" s="1"/>
  <c r="H45" i="7"/>
  <c r="G45" i="7"/>
  <c r="I44" i="7"/>
  <c r="K44" i="7" s="1"/>
  <c r="H44" i="7"/>
  <c r="G44" i="7"/>
  <c r="I43" i="7"/>
  <c r="K43" i="7" s="1"/>
  <c r="H43" i="7"/>
  <c r="G43" i="7"/>
  <c r="I42" i="7"/>
  <c r="K42" i="7" s="1"/>
  <c r="H42" i="7"/>
  <c r="G42" i="7"/>
  <c r="I41" i="7"/>
  <c r="K41" i="7" s="1"/>
  <c r="H41" i="7"/>
  <c r="G41" i="7"/>
  <c r="I40" i="7"/>
  <c r="K40" i="7" s="1"/>
  <c r="H40" i="7"/>
  <c r="G40" i="7"/>
  <c r="I39" i="7"/>
  <c r="K39" i="7" s="1"/>
  <c r="H39" i="7"/>
  <c r="G39" i="7"/>
  <c r="I38" i="7"/>
  <c r="K38" i="7" s="1"/>
  <c r="H38" i="7"/>
  <c r="G38" i="7"/>
  <c r="I37" i="7"/>
  <c r="K37" i="7" s="1"/>
  <c r="H37" i="7"/>
  <c r="G37" i="7"/>
  <c r="I36" i="7"/>
  <c r="K36" i="7" s="1"/>
  <c r="H36" i="7"/>
  <c r="G36" i="7"/>
  <c r="I35" i="7"/>
  <c r="K35" i="7" s="1"/>
  <c r="H35" i="7"/>
  <c r="G35" i="7"/>
  <c r="I34" i="7"/>
  <c r="K34" i="7" s="1"/>
  <c r="H34" i="7"/>
  <c r="G34" i="7"/>
  <c r="I33" i="7"/>
  <c r="K33" i="7" s="1"/>
  <c r="H33" i="7"/>
  <c r="G33" i="7"/>
  <c r="I32" i="7"/>
  <c r="K32" i="7" s="1"/>
  <c r="H32" i="7"/>
  <c r="G32" i="7"/>
  <c r="I31" i="7"/>
  <c r="K31" i="7" s="1"/>
  <c r="H31" i="7"/>
  <c r="G31" i="7"/>
  <c r="I30" i="7"/>
  <c r="K30" i="7" s="1"/>
  <c r="H30" i="7"/>
  <c r="G30" i="7"/>
  <c r="I29" i="7"/>
  <c r="K29" i="7" s="1"/>
  <c r="H29" i="7"/>
  <c r="G29" i="7"/>
  <c r="I28" i="7"/>
  <c r="K28" i="7" s="1"/>
  <c r="H28" i="7"/>
  <c r="G28" i="7"/>
  <c r="I27" i="7"/>
  <c r="K27" i="7" s="1"/>
  <c r="H27" i="7"/>
  <c r="G27" i="7"/>
  <c r="I26" i="7"/>
  <c r="K26" i="7" s="1"/>
  <c r="H26" i="7"/>
  <c r="G26" i="7"/>
  <c r="I25" i="7"/>
  <c r="K25" i="7" s="1"/>
  <c r="H25" i="7"/>
  <c r="G25" i="7"/>
  <c r="I24" i="7"/>
  <c r="K24" i="7" s="1"/>
  <c r="H24" i="7"/>
  <c r="G24" i="7"/>
  <c r="I23" i="7"/>
  <c r="K23" i="7" s="1"/>
  <c r="H23" i="7"/>
  <c r="G23" i="7"/>
  <c r="I22" i="7"/>
  <c r="K22" i="7" s="1"/>
  <c r="H22" i="7"/>
  <c r="G22" i="7"/>
  <c r="I21" i="7"/>
  <c r="K21" i="7" s="1"/>
  <c r="H21" i="7"/>
  <c r="G21" i="7"/>
  <c r="I20" i="7"/>
  <c r="K20" i="7" s="1"/>
  <c r="H20" i="7"/>
  <c r="G20" i="7"/>
  <c r="I19" i="7"/>
  <c r="K19" i="7" s="1"/>
  <c r="H19" i="7"/>
  <c r="G19" i="7"/>
  <c r="I18" i="7"/>
  <c r="K18" i="7" s="1"/>
  <c r="H18" i="7"/>
  <c r="G18" i="7"/>
  <c r="I17" i="7"/>
  <c r="K17" i="7" s="1"/>
  <c r="H17" i="7"/>
  <c r="G17" i="7"/>
  <c r="I16" i="7"/>
  <c r="K16" i="7" s="1"/>
  <c r="H16" i="7"/>
  <c r="G16" i="7"/>
  <c r="I15" i="7"/>
  <c r="K15" i="7" s="1"/>
  <c r="H15" i="7"/>
  <c r="G15" i="7"/>
  <c r="I14" i="7"/>
  <c r="K14" i="7" s="1"/>
  <c r="H14" i="7"/>
  <c r="G14" i="7"/>
  <c r="I13" i="7"/>
  <c r="K13" i="7" s="1"/>
  <c r="H13" i="7"/>
  <c r="G13" i="7"/>
  <c r="I12" i="7"/>
  <c r="K12" i="7" s="1"/>
  <c r="H12" i="7"/>
  <c r="G12" i="7"/>
  <c r="I11" i="7"/>
  <c r="K11" i="7" s="1"/>
  <c r="H11" i="7"/>
  <c r="G11" i="7"/>
  <c r="I10" i="7"/>
  <c r="K10" i="7" s="1"/>
  <c r="H10" i="7"/>
  <c r="G10" i="7"/>
  <c r="I9" i="7"/>
  <c r="K9" i="7" s="1"/>
  <c r="H9" i="7"/>
  <c r="G9" i="7"/>
  <c r="I8" i="7"/>
  <c r="K8" i="7" s="1"/>
  <c r="H8" i="7"/>
  <c r="G8" i="7"/>
  <c r="I7" i="7"/>
  <c r="H7" i="7"/>
  <c r="G7" i="7"/>
  <c r="G161" i="7" s="1"/>
  <c r="B4" i="7"/>
  <c r="B3" i="7"/>
  <c r="B2" i="7"/>
  <c r="G162" i="6"/>
  <c r="F6" i="16" s="1"/>
  <c r="G160" i="6"/>
  <c r="C6" i="16" s="1"/>
  <c r="I156" i="6"/>
  <c r="K156" i="6" s="1"/>
  <c r="H156" i="6"/>
  <c r="G156" i="6"/>
  <c r="I155" i="6"/>
  <c r="K155" i="6" s="1"/>
  <c r="H155" i="6"/>
  <c r="G155" i="6"/>
  <c r="I154" i="6"/>
  <c r="K154" i="6" s="1"/>
  <c r="H154" i="6"/>
  <c r="G154" i="6"/>
  <c r="I153" i="6"/>
  <c r="K153" i="6" s="1"/>
  <c r="H153" i="6"/>
  <c r="G153" i="6"/>
  <c r="I152" i="6"/>
  <c r="K152" i="6" s="1"/>
  <c r="H152" i="6"/>
  <c r="G152" i="6"/>
  <c r="I151" i="6"/>
  <c r="K151" i="6" s="1"/>
  <c r="H151" i="6"/>
  <c r="G151" i="6"/>
  <c r="I150" i="6"/>
  <c r="K150" i="6" s="1"/>
  <c r="H150" i="6"/>
  <c r="G150" i="6"/>
  <c r="I149" i="6"/>
  <c r="K149" i="6" s="1"/>
  <c r="H149" i="6"/>
  <c r="G149" i="6"/>
  <c r="I148" i="6"/>
  <c r="K148" i="6" s="1"/>
  <c r="H148" i="6"/>
  <c r="G148" i="6"/>
  <c r="I147" i="6"/>
  <c r="K147" i="6" s="1"/>
  <c r="H147" i="6"/>
  <c r="G147" i="6"/>
  <c r="I146" i="6"/>
  <c r="K146" i="6" s="1"/>
  <c r="H146" i="6"/>
  <c r="G146" i="6"/>
  <c r="I145" i="6"/>
  <c r="K145" i="6" s="1"/>
  <c r="H145" i="6"/>
  <c r="G145" i="6"/>
  <c r="I144" i="6"/>
  <c r="K144" i="6" s="1"/>
  <c r="H144" i="6"/>
  <c r="G144" i="6"/>
  <c r="I143" i="6"/>
  <c r="K143" i="6" s="1"/>
  <c r="H143" i="6"/>
  <c r="G143" i="6"/>
  <c r="I142" i="6"/>
  <c r="K142" i="6" s="1"/>
  <c r="H142" i="6"/>
  <c r="G142" i="6"/>
  <c r="I141" i="6"/>
  <c r="K141" i="6" s="1"/>
  <c r="H141" i="6"/>
  <c r="G141" i="6"/>
  <c r="I140" i="6"/>
  <c r="K140" i="6" s="1"/>
  <c r="H140" i="6"/>
  <c r="G140" i="6"/>
  <c r="I139" i="6"/>
  <c r="K139" i="6" s="1"/>
  <c r="H139" i="6"/>
  <c r="G139" i="6"/>
  <c r="I138" i="6"/>
  <c r="K138" i="6" s="1"/>
  <c r="H138" i="6"/>
  <c r="G138" i="6"/>
  <c r="I137" i="6"/>
  <c r="K137" i="6" s="1"/>
  <c r="H137" i="6"/>
  <c r="G137" i="6"/>
  <c r="I136" i="6"/>
  <c r="K136" i="6" s="1"/>
  <c r="H136" i="6"/>
  <c r="G136" i="6"/>
  <c r="I135" i="6"/>
  <c r="K135" i="6" s="1"/>
  <c r="H135" i="6"/>
  <c r="G135" i="6"/>
  <c r="I134" i="6"/>
  <c r="K134" i="6" s="1"/>
  <c r="H134" i="6"/>
  <c r="G134" i="6"/>
  <c r="I133" i="6"/>
  <c r="K133" i="6" s="1"/>
  <c r="H133" i="6"/>
  <c r="G133" i="6"/>
  <c r="I132" i="6"/>
  <c r="K132" i="6" s="1"/>
  <c r="H132" i="6"/>
  <c r="G132" i="6"/>
  <c r="I131" i="6"/>
  <c r="K131" i="6" s="1"/>
  <c r="H131" i="6"/>
  <c r="G131" i="6"/>
  <c r="I130" i="6"/>
  <c r="K130" i="6" s="1"/>
  <c r="H130" i="6"/>
  <c r="G130" i="6"/>
  <c r="I129" i="6"/>
  <c r="K129" i="6" s="1"/>
  <c r="H129" i="6"/>
  <c r="G129" i="6"/>
  <c r="I128" i="6"/>
  <c r="K128" i="6" s="1"/>
  <c r="H128" i="6"/>
  <c r="G128" i="6"/>
  <c r="I127" i="6"/>
  <c r="K127" i="6" s="1"/>
  <c r="H127" i="6"/>
  <c r="G127" i="6"/>
  <c r="I126" i="6"/>
  <c r="K126" i="6" s="1"/>
  <c r="H126" i="6"/>
  <c r="G126" i="6"/>
  <c r="I125" i="6"/>
  <c r="K125" i="6" s="1"/>
  <c r="H125" i="6"/>
  <c r="G125" i="6"/>
  <c r="I124" i="6"/>
  <c r="K124" i="6" s="1"/>
  <c r="H124" i="6"/>
  <c r="G124" i="6"/>
  <c r="I123" i="6"/>
  <c r="K123" i="6" s="1"/>
  <c r="H123" i="6"/>
  <c r="G123" i="6"/>
  <c r="I122" i="6"/>
  <c r="K122" i="6" s="1"/>
  <c r="H122" i="6"/>
  <c r="G122" i="6"/>
  <c r="I121" i="6"/>
  <c r="K121" i="6" s="1"/>
  <c r="H121" i="6"/>
  <c r="G121" i="6"/>
  <c r="I120" i="6"/>
  <c r="K120" i="6" s="1"/>
  <c r="H120" i="6"/>
  <c r="G120" i="6"/>
  <c r="I119" i="6"/>
  <c r="K119" i="6" s="1"/>
  <c r="H119" i="6"/>
  <c r="G119" i="6"/>
  <c r="I118" i="6"/>
  <c r="K118" i="6" s="1"/>
  <c r="H118" i="6"/>
  <c r="G118" i="6"/>
  <c r="I117" i="6"/>
  <c r="K117" i="6" s="1"/>
  <c r="H117" i="6"/>
  <c r="G117" i="6"/>
  <c r="I116" i="6"/>
  <c r="K116" i="6" s="1"/>
  <c r="H116" i="6"/>
  <c r="G116" i="6"/>
  <c r="I115" i="6"/>
  <c r="K115" i="6" s="1"/>
  <c r="H115" i="6"/>
  <c r="G115" i="6"/>
  <c r="I114" i="6"/>
  <c r="K114" i="6" s="1"/>
  <c r="H114" i="6"/>
  <c r="G114" i="6"/>
  <c r="I113" i="6"/>
  <c r="K113" i="6" s="1"/>
  <c r="H113" i="6"/>
  <c r="G113" i="6"/>
  <c r="I112" i="6"/>
  <c r="K112" i="6" s="1"/>
  <c r="H112" i="6"/>
  <c r="G112" i="6"/>
  <c r="I111" i="6"/>
  <c r="K111" i="6" s="1"/>
  <c r="H111" i="6"/>
  <c r="G111" i="6"/>
  <c r="I110" i="6"/>
  <c r="K110" i="6" s="1"/>
  <c r="H110" i="6"/>
  <c r="G110" i="6"/>
  <c r="I109" i="6"/>
  <c r="K109" i="6" s="1"/>
  <c r="H109" i="6"/>
  <c r="G109" i="6"/>
  <c r="I108" i="6"/>
  <c r="K108" i="6" s="1"/>
  <c r="H108" i="6"/>
  <c r="G108" i="6"/>
  <c r="I107" i="6"/>
  <c r="K107" i="6" s="1"/>
  <c r="H107" i="6"/>
  <c r="G107" i="6"/>
  <c r="I106" i="6"/>
  <c r="K106" i="6" s="1"/>
  <c r="H106" i="6"/>
  <c r="G106" i="6"/>
  <c r="I105" i="6"/>
  <c r="K105" i="6" s="1"/>
  <c r="H105" i="6"/>
  <c r="G105" i="6"/>
  <c r="I104" i="6"/>
  <c r="K104" i="6" s="1"/>
  <c r="H104" i="6"/>
  <c r="G104" i="6"/>
  <c r="I103" i="6"/>
  <c r="K103" i="6" s="1"/>
  <c r="H103" i="6"/>
  <c r="G103" i="6"/>
  <c r="I102" i="6"/>
  <c r="K102" i="6" s="1"/>
  <c r="H102" i="6"/>
  <c r="G102" i="6"/>
  <c r="I101" i="6"/>
  <c r="K101" i="6" s="1"/>
  <c r="H101" i="6"/>
  <c r="G101" i="6"/>
  <c r="I100" i="6"/>
  <c r="K100" i="6" s="1"/>
  <c r="H100" i="6"/>
  <c r="G100" i="6"/>
  <c r="I99" i="6"/>
  <c r="K99" i="6" s="1"/>
  <c r="H99" i="6"/>
  <c r="G99" i="6"/>
  <c r="I98" i="6"/>
  <c r="K98" i="6" s="1"/>
  <c r="H98" i="6"/>
  <c r="G98" i="6"/>
  <c r="I97" i="6"/>
  <c r="K97" i="6" s="1"/>
  <c r="H97" i="6"/>
  <c r="G97" i="6"/>
  <c r="I96" i="6"/>
  <c r="K96" i="6" s="1"/>
  <c r="H96" i="6"/>
  <c r="G96" i="6"/>
  <c r="I95" i="6"/>
  <c r="K95" i="6" s="1"/>
  <c r="H95" i="6"/>
  <c r="G95" i="6"/>
  <c r="I94" i="6"/>
  <c r="K94" i="6" s="1"/>
  <c r="H94" i="6"/>
  <c r="G94" i="6"/>
  <c r="I93" i="6"/>
  <c r="K93" i="6" s="1"/>
  <c r="H93" i="6"/>
  <c r="G93" i="6"/>
  <c r="I92" i="6"/>
  <c r="K92" i="6" s="1"/>
  <c r="H92" i="6"/>
  <c r="G92" i="6"/>
  <c r="I91" i="6"/>
  <c r="K91" i="6" s="1"/>
  <c r="H91" i="6"/>
  <c r="G91" i="6"/>
  <c r="I90" i="6"/>
  <c r="K90" i="6" s="1"/>
  <c r="H90" i="6"/>
  <c r="G90" i="6"/>
  <c r="I89" i="6"/>
  <c r="K89" i="6" s="1"/>
  <c r="H89" i="6"/>
  <c r="G89" i="6"/>
  <c r="I88" i="6"/>
  <c r="K88" i="6" s="1"/>
  <c r="H88" i="6"/>
  <c r="G88" i="6"/>
  <c r="I87" i="6"/>
  <c r="K87" i="6" s="1"/>
  <c r="H87" i="6"/>
  <c r="G87" i="6"/>
  <c r="I86" i="6"/>
  <c r="K86" i="6" s="1"/>
  <c r="H86" i="6"/>
  <c r="G86" i="6"/>
  <c r="I85" i="6"/>
  <c r="K85" i="6" s="1"/>
  <c r="H85" i="6"/>
  <c r="G85" i="6"/>
  <c r="I84" i="6"/>
  <c r="K84" i="6" s="1"/>
  <c r="H84" i="6"/>
  <c r="G84" i="6"/>
  <c r="I83" i="6"/>
  <c r="K83" i="6" s="1"/>
  <c r="H83" i="6"/>
  <c r="G83" i="6"/>
  <c r="I82" i="6"/>
  <c r="K82" i="6" s="1"/>
  <c r="H82" i="6"/>
  <c r="G82" i="6"/>
  <c r="I81" i="6"/>
  <c r="K81" i="6" s="1"/>
  <c r="H81" i="6"/>
  <c r="G81" i="6"/>
  <c r="I80" i="6"/>
  <c r="K80" i="6" s="1"/>
  <c r="H80" i="6"/>
  <c r="G80" i="6"/>
  <c r="I79" i="6"/>
  <c r="K79" i="6" s="1"/>
  <c r="H79" i="6"/>
  <c r="G79" i="6"/>
  <c r="I78" i="6"/>
  <c r="K78" i="6" s="1"/>
  <c r="H78" i="6"/>
  <c r="G78" i="6"/>
  <c r="I77" i="6"/>
  <c r="K77" i="6" s="1"/>
  <c r="H77" i="6"/>
  <c r="G77" i="6"/>
  <c r="I76" i="6"/>
  <c r="K76" i="6" s="1"/>
  <c r="H76" i="6"/>
  <c r="G76" i="6"/>
  <c r="I75" i="6"/>
  <c r="K75" i="6" s="1"/>
  <c r="H75" i="6"/>
  <c r="G75" i="6"/>
  <c r="I74" i="6"/>
  <c r="K74" i="6" s="1"/>
  <c r="H74" i="6"/>
  <c r="G74" i="6"/>
  <c r="I73" i="6"/>
  <c r="K73" i="6" s="1"/>
  <c r="H73" i="6"/>
  <c r="G73" i="6"/>
  <c r="I72" i="6"/>
  <c r="K72" i="6" s="1"/>
  <c r="H72" i="6"/>
  <c r="G72" i="6"/>
  <c r="I71" i="6"/>
  <c r="K71" i="6" s="1"/>
  <c r="H71" i="6"/>
  <c r="G71" i="6"/>
  <c r="I70" i="6"/>
  <c r="K70" i="6" s="1"/>
  <c r="H70" i="6"/>
  <c r="G70" i="6"/>
  <c r="I69" i="6"/>
  <c r="K69" i="6" s="1"/>
  <c r="H69" i="6"/>
  <c r="G69" i="6"/>
  <c r="I68" i="6"/>
  <c r="K68" i="6" s="1"/>
  <c r="H68" i="6"/>
  <c r="G68" i="6"/>
  <c r="I67" i="6"/>
  <c r="K67" i="6" s="1"/>
  <c r="H67" i="6"/>
  <c r="G67" i="6"/>
  <c r="I66" i="6"/>
  <c r="K66" i="6" s="1"/>
  <c r="H66" i="6"/>
  <c r="G66" i="6"/>
  <c r="I65" i="6"/>
  <c r="K65" i="6" s="1"/>
  <c r="H65" i="6"/>
  <c r="G65" i="6"/>
  <c r="I64" i="6"/>
  <c r="K64" i="6" s="1"/>
  <c r="H64" i="6"/>
  <c r="G64" i="6"/>
  <c r="I63" i="6"/>
  <c r="K63" i="6" s="1"/>
  <c r="H63" i="6"/>
  <c r="G63" i="6"/>
  <c r="I62" i="6"/>
  <c r="K62" i="6" s="1"/>
  <c r="H62" i="6"/>
  <c r="G62" i="6"/>
  <c r="I61" i="6"/>
  <c r="K61" i="6" s="1"/>
  <c r="H61" i="6"/>
  <c r="G61" i="6"/>
  <c r="I60" i="6"/>
  <c r="K60" i="6" s="1"/>
  <c r="H60" i="6"/>
  <c r="G60" i="6"/>
  <c r="I59" i="6"/>
  <c r="K59" i="6" s="1"/>
  <c r="H59" i="6"/>
  <c r="G59" i="6"/>
  <c r="I58" i="6"/>
  <c r="K58" i="6" s="1"/>
  <c r="H58" i="6"/>
  <c r="G58" i="6"/>
  <c r="I57" i="6"/>
  <c r="K57" i="6" s="1"/>
  <c r="H57" i="6"/>
  <c r="G57" i="6"/>
  <c r="I56" i="6"/>
  <c r="K56" i="6" s="1"/>
  <c r="H56" i="6"/>
  <c r="G56" i="6"/>
  <c r="I55" i="6"/>
  <c r="K55" i="6" s="1"/>
  <c r="H55" i="6"/>
  <c r="G55" i="6"/>
  <c r="I54" i="6"/>
  <c r="K54" i="6" s="1"/>
  <c r="H54" i="6"/>
  <c r="G54" i="6"/>
  <c r="I53" i="6"/>
  <c r="K53" i="6" s="1"/>
  <c r="H53" i="6"/>
  <c r="G53" i="6"/>
  <c r="I52" i="6"/>
  <c r="K52" i="6" s="1"/>
  <c r="H52" i="6"/>
  <c r="G52" i="6"/>
  <c r="I51" i="6"/>
  <c r="K51" i="6" s="1"/>
  <c r="H51" i="6"/>
  <c r="G51" i="6"/>
  <c r="I50" i="6"/>
  <c r="K50" i="6" s="1"/>
  <c r="H50" i="6"/>
  <c r="G50" i="6"/>
  <c r="I49" i="6"/>
  <c r="K49" i="6" s="1"/>
  <c r="H49" i="6"/>
  <c r="G49" i="6"/>
  <c r="I48" i="6"/>
  <c r="K48" i="6" s="1"/>
  <c r="H48" i="6"/>
  <c r="G48" i="6"/>
  <c r="I47" i="6"/>
  <c r="K47" i="6" s="1"/>
  <c r="H47" i="6"/>
  <c r="G47" i="6"/>
  <c r="I46" i="6"/>
  <c r="K46" i="6" s="1"/>
  <c r="H46" i="6"/>
  <c r="G46" i="6"/>
  <c r="I45" i="6"/>
  <c r="K45" i="6" s="1"/>
  <c r="H45" i="6"/>
  <c r="G45" i="6"/>
  <c r="I44" i="6"/>
  <c r="K44" i="6" s="1"/>
  <c r="H44" i="6"/>
  <c r="G44" i="6"/>
  <c r="I43" i="6"/>
  <c r="K43" i="6" s="1"/>
  <c r="H43" i="6"/>
  <c r="G43" i="6"/>
  <c r="I42" i="6"/>
  <c r="K42" i="6" s="1"/>
  <c r="H42" i="6"/>
  <c r="G42" i="6"/>
  <c r="I41" i="6"/>
  <c r="K41" i="6" s="1"/>
  <c r="H41" i="6"/>
  <c r="G41" i="6"/>
  <c r="I40" i="6"/>
  <c r="K40" i="6" s="1"/>
  <c r="H40" i="6"/>
  <c r="G40" i="6"/>
  <c r="I39" i="6"/>
  <c r="K39" i="6" s="1"/>
  <c r="H39" i="6"/>
  <c r="G39" i="6"/>
  <c r="I38" i="6"/>
  <c r="K38" i="6" s="1"/>
  <c r="H38" i="6"/>
  <c r="G38" i="6"/>
  <c r="I37" i="6"/>
  <c r="K37" i="6" s="1"/>
  <c r="H37" i="6"/>
  <c r="G37" i="6"/>
  <c r="I36" i="6"/>
  <c r="K36" i="6" s="1"/>
  <c r="H36" i="6"/>
  <c r="G36" i="6"/>
  <c r="I35" i="6"/>
  <c r="K35" i="6" s="1"/>
  <c r="H35" i="6"/>
  <c r="G35" i="6"/>
  <c r="I34" i="6"/>
  <c r="K34" i="6" s="1"/>
  <c r="H34" i="6"/>
  <c r="G34" i="6"/>
  <c r="I33" i="6"/>
  <c r="K33" i="6" s="1"/>
  <c r="H33" i="6"/>
  <c r="G33" i="6"/>
  <c r="I32" i="6"/>
  <c r="K32" i="6" s="1"/>
  <c r="H32" i="6"/>
  <c r="G32" i="6"/>
  <c r="I31" i="6"/>
  <c r="K31" i="6" s="1"/>
  <c r="H31" i="6"/>
  <c r="G31" i="6"/>
  <c r="I30" i="6"/>
  <c r="K30" i="6" s="1"/>
  <c r="H30" i="6"/>
  <c r="G30" i="6"/>
  <c r="I29" i="6"/>
  <c r="K29" i="6" s="1"/>
  <c r="H29" i="6"/>
  <c r="G29" i="6"/>
  <c r="I28" i="6"/>
  <c r="K28" i="6" s="1"/>
  <c r="H28" i="6"/>
  <c r="G28" i="6"/>
  <c r="I27" i="6"/>
  <c r="K27" i="6" s="1"/>
  <c r="H27" i="6"/>
  <c r="G27" i="6"/>
  <c r="I26" i="6"/>
  <c r="K26" i="6" s="1"/>
  <c r="H26" i="6"/>
  <c r="G26" i="6"/>
  <c r="I25" i="6"/>
  <c r="K25" i="6" s="1"/>
  <c r="H25" i="6"/>
  <c r="G25" i="6"/>
  <c r="I24" i="6"/>
  <c r="K24" i="6" s="1"/>
  <c r="H24" i="6"/>
  <c r="G24" i="6"/>
  <c r="I23" i="6"/>
  <c r="K23" i="6" s="1"/>
  <c r="H23" i="6"/>
  <c r="G23" i="6"/>
  <c r="I22" i="6"/>
  <c r="K22" i="6" s="1"/>
  <c r="H22" i="6"/>
  <c r="G22" i="6"/>
  <c r="I21" i="6"/>
  <c r="K21" i="6" s="1"/>
  <c r="H21" i="6"/>
  <c r="G21" i="6"/>
  <c r="I20" i="6"/>
  <c r="K20" i="6" s="1"/>
  <c r="H20" i="6"/>
  <c r="G20" i="6"/>
  <c r="I19" i="6"/>
  <c r="K19" i="6" s="1"/>
  <c r="H19" i="6"/>
  <c r="G19" i="6"/>
  <c r="I18" i="6"/>
  <c r="K18" i="6" s="1"/>
  <c r="H18" i="6"/>
  <c r="G18" i="6"/>
  <c r="I17" i="6"/>
  <c r="K17" i="6" s="1"/>
  <c r="H17" i="6"/>
  <c r="G17" i="6"/>
  <c r="I16" i="6"/>
  <c r="K16" i="6" s="1"/>
  <c r="H16" i="6"/>
  <c r="G16" i="6"/>
  <c r="I15" i="6"/>
  <c r="K15" i="6" s="1"/>
  <c r="H15" i="6"/>
  <c r="G15" i="6"/>
  <c r="I14" i="6"/>
  <c r="K14" i="6" s="1"/>
  <c r="H14" i="6"/>
  <c r="G14" i="6"/>
  <c r="I13" i="6"/>
  <c r="K13" i="6" s="1"/>
  <c r="H13" i="6"/>
  <c r="G13" i="6"/>
  <c r="I12" i="6"/>
  <c r="K12" i="6" s="1"/>
  <c r="H12" i="6"/>
  <c r="G12" i="6"/>
  <c r="I11" i="6"/>
  <c r="K11" i="6" s="1"/>
  <c r="H11" i="6"/>
  <c r="G11" i="6"/>
  <c r="I10" i="6"/>
  <c r="K10" i="6" s="1"/>
  <c r="H10" i="6"/>
  <c r="G10" i="6"/>
  <c r="I9" i="6"/>
  <c r="K9" i="6" s="1"/>
  <c r="H9" i="6"/>
  <c r="G9" i="6"/>
  <c r="I8" i="6"/>
  <c r="K8" i="6" s="1"/>
  <c r="H8" i="6"/>
  <c r="G8" i="6"/>
  <c r="I7" i="6"/>
  <c r="H7" i="6"/>
  <c r="G7" i="6"/>
  <c r="G161" i="6" s="1"/>
  <c r="B4" i="6"/>
  <c r="B3" i="6"/>
  <c r="B2" i="6"/>
  <c r="G162" i="5"/>
  <c r="G160" i="5"/>
  <c r="K156" i="5"/>
  <c r="I156" i="5"/>
  <c r="H156" i="5"/>
  <c r="G156" i="5"/>
  <c r="I155" i="5"/>
  <c r="K155" i="5" s="1"/>
  <c r="H155" i="5"/>
  <c r="G155" i="5"/>
  <c r="I154" i="5"/>
  <c r="K154" i="5" s="1"/>
  <c r="H154" i="5"/>
  <c r="G154" i="5"/>
  <c r="I153" i="5"/>
  <c r="K153" i="5" s="1"/>
  <c r="H153" i="5"/>
  <c r="G153" i="5"/>
  <c r="I152" i="5"/>
  <c r="K152" i="5" s="1"/>
  <c r="H152" i="5"/>
  <c r="G152" i="5"/>
  <c r="I151" i="5"/>
  <c r="K151" i="5" s="1"/>
  <c r="H151" i="5"/>
  <c r="G151" i="5"/>
  <c r="I150" i="5"/>
  <c r="K150" i="5" s="1"/>
  <c r="H150" i="5"/>
  <c r="G150" i="5"/>
  <c r="I149" i="5"/>
  <c r="K149" i="5" s="1"/>
  <c r="H149" i="5"/>
  <c r="G149" i="5"/>
  <c r="I148" i="5"/>
  <c r="K148" i="5" s="1"/>
  <c r="H148" i="5"/>
  <c r="G148" i="5"/>
  <c r="I147" i="5"/>
  <c r="K147" i="5" s="1"/>
  <c r="H147" i="5"/>
  <c r="G147" i="5"/>
  <c r="I146" i="5"/>
  <c r="K146" i="5" s="1"/>
  <c r="H146" i="5"/>
  <c r="G146" i="5"/>
  <c r="I145" i="5"/>
  <c r="K145" i="5" s="1"/>
  <c r="H145" i="5"/>
  <c r="G145" i="5"/>
  <c r="I144" i="5"/>
  <c r="K144" i="5" s="1"/>
  <c r="H144" i="5"/>
  <c r="G144" i="5"/>
  <c r="I143" i="5"/>
  <c r="K143" i="5" s="1"/>
  <c r="H143" i="5"/>
  <c r="G143" i="5"/>
  <c r="I142" i="5"/>
  <c r="K142" i="5" s="1"/>
  <c r="H142" i="5"/>
  <c r="G142" i="5"/>
  <c r="I141" i="5"/>
  <c r="K141" i="5" s="1"/>
  <c r="H141" i="5"/>
  <c r="G141" i="5"/>
  <c r="I140" i="5"/>
  <c r="K140" i="5" s="1"/>
  <c r="H140" i="5"/>
  <c r="G140" i="5"/>
  <c r="I139" i="5"/>
  <c r="K139" i="5" s="1"/>
  <c r="H139" i="5"/>
  <c r="G139" i="5"/>
  <c r="I138" i="5"/>
  <c r="K138" i="5" s="1"/>
  <c r="H138" i="5"/>
  <c r="G138" i="5"/>
  <c r="I137" i="5"/>
  <c r="K137" i="5" s="1"/>
  <c r="H137" i="5"/>
  <c r="G137" i="5"/>
  <c r="I136" i="5"/>
  <c r="K136" i="5" s="1"/>
  <c r="H136" i="5"/>
  <c r="G136" i="5"/>
  <c r="I135" i="5"/>
  <c r="H135" i="5"/>
  <c r="G135" i="5"/>
  <c r="K135" i="5" s="1"/>
  <c r="I134" i="5"/>
  <c r="K134" i="5" s="1"/>
  <c r="H134" i="5"/>
  <c r="G134" i="5"/>
  <c r="I133" i="5"/>
  <c r="K133" i="5" s="1"/>
  <c r="H133" i="5"/>
  <c r="G133" i="5"/>
  <c r="I132" i="5"/>
  <c r="K132" i="5" s="1"/>
  <c r="H132" i="5"/>
  <c r="G132" i="5"/>
  <c r="I131" i="5"/>
  <c r="K131" i="5" s="1"/>
  <c r="H131" i="5"/>
  <c r="G131" i="5"/>
  <c r="I130" i="5"/>
  <c r="K130" i="5" s="1"/>
  <c r="H130" i="5"/>
  <c r="G130" i="5"/>
  <c r="I129" i="5"/>
  <c r="K129" i="5" s="1"/>
  <c r="H129" i="5"/>
  <c r="G129" i="5"/>
  <c r="I128" i="5"/>
  <c r="K128" i="5" s="1"/>
  <c r="H128" i="5"/>
  <c r="G128" i="5"/>
  <c r="I127" i="5"/>
  <c r="K127" i="5" s="1"/>
  <c r="H127" i="5"/>
  <c r="G127" i="5"/>
  <c r="I126" i="5"/>
  <c r="K126" i="5" s="1"/>
  <c r="H126" i="5"/>
  <c r="G126" i="5"/>
  <c r="I125" i="5"/>
  <c r="K125" i="5" s="1"/>
  <c r="H125" i="5"/>
  <c r="G125" i="5"/>
  <c r="I124" i="5"/>
  <c r="K124" i="5" s="1"/>
  <c r="H124" i="5"/>
  <c r="G124" i="5"/>
  <c r="I123" i="5"/>
  <c r="K123" i="5" s="1"/>
  <c r="H123" i="5"/>
  <c r="G123" i="5"/>
  <c r="I122" i="5"/>
  <c r="H122" i="5"/>
  <c r="G122" i="5"/>
  <c r="K122" i="5" s="1"/>
  <c r="I121" i="5"/>
  <c r="K121" i="5" s="1"/>
  <c r="H121" i="5"/>
  <c r="G121" i="5"/>
  <c r="I120" i="5"/>
  <c r="K120" i="5" s="1"/>
  <c r="H120" i="5"/>
  <c r="G120" i="5"/>
  <c r="I119" i="5"/>
  <c r="K119" i="5" s="1"/>
  <c r="H119" i="5"/>
  <c r="G119" i="5"/>
  <c r="I118" i="5"/>
  <c r="K118" i="5" s="1"/>
  <c r="H118" i="5"/>
  <c r="G118" i="5"/>
  <c r="I117" i="5"/>
  <c r="K117" i="5" s="1"/>
  <c r="H117" i="5"/>
  <c r="G117" i="5"/>
  <c r="I116" i="5"/>
  <c r="K116" i="5" s="1"/>
  <c r="H116" i="5"/>
  <c r="G116" i="5"/>
  <c r="I115" i="5"/>
  <c r="H115" i="5"/>
  <c r="G115" i="5"/>
  <c r="K115" i="5" s="1"/>
  <c r="I114" i="5"/>
  <c r="K114" i="5" s="1"/>
  <c r="H114" i="5"/>
  <c r="G114" i="5"/>
  <c r="I113" i="5"/>
  <c r="K113" i="5" s="1"/>
  <c r="H113" i="5"/>
  <c r="G113" i="5"/>
  <c r="I112" i="5"/>
  <c r="K112" i="5" s="1"/>
  <c r="H112" i="5"/>
  <c r="G112" i="5"/>
  <c r="I111" i="5"/>
  <c r="K111" i="5" s="1"/>
  <c r="H111" i="5"/>
  <c r="G111" i="5"/>
  <c r="I110" i="5"/>
  <c r="K110" i="5" s="1"/>
  <c r="H110" i="5"/>
  <c r="G110" i="5"/>
  <c r="I109" i="5"/>
  <c r="K109" i="5" s="1"/>
  <c r="H109" i="5"/>
  <c r="G109" i="5"/>
  <c r="I108" i="5"/>
  <c r="K108" i="5" s="1"/>
  <c r="H108" i="5"/>
  <c r="G108" i="5"/>
  <c r="I107" i="5"/>
  <c r="K107" i="5" s="1"/>
  <c r="H107" i="5"/>
  <c r="G107" i="5"/>
  <c r="I106" i="5"/>
  <c r="K106" i="5" s="1"/>
  <c r="H106" i="5"/>
  <c r="G106" i="5"/>
  <c r="I105" i="5"/>
  <c r="K105" i="5" s="1"/>
  <c r="H105" i="5"/>
  <c r="G105" i="5"/>
  <c r="I104" i="5"/>
  <c r="K104" i="5" s="1"/>
  <c r="H104" i="5"/>
  <c r="G104" i="5"/>
  <c r="I103" i="5"/>
  <c r="K103" i="5" s="1"/>
  <c r="H103" i="5"/>
  <c r="G103" i="5"/>
  <c r="I102" i="5"/>
  <c r="K102" i="5" s="1"/>
  <c r="H102" i="5"/>
  <c r="G102" i="5"/>
  <c r="I101" i="5"/>
  <c r="H101" i="5"/>
  <c r="G101" i="5"/>
  <c r="K101" i="5" s="1"/>
  <c r="K100" i="5"/>
  <c r="I100" i="5"/>
  <c r="H100" i="5"/>
  <c r="G100" i="5"/>
  <c r="I99" i="5"/>
  <c r="K99" i="5" s="1"/>
  <c r="H99" i="5"/>
  <c r="G99" i="5"/>
  <c r="I98" i="5"/>
  <c r="K98" i="5" s="1"/>
  <c r="H98" i="5"/>
  <c r="G98" i="5"/>
  <c r="I97" i="5"/>
  <c r="K97" i="5" s="1"/>
  <c r="H97" i="5"/>
  <c r="G97" i="5"/>
  <c r="I96" i="5"/>
  <c r="K96" i="5" s="1"/>
  <c r="H96" i="5"/>
  <c r="G96" i="5"/>
  <c r="I95" i="5"/>
  <c r="K95" i="5" s="1"/>
  <c r="H95" i="5"/>
  <c r="G95" i="5"/>
  <c r="I94" i="5"/>
  <c r="H94" i="5"/>
  <c r="G94" i="5"/>
  <c r="K94" i="5" s="1"/>
  <c r="I93" i="5"/>
  <c r="K93" i="5" s="1"/>
  <c r="H93" i="5"/>
  <c r="G93" i="5"/>
  <c r="I92" i="5"/>
  <c r="K92" i="5" s="1"/>
  <c r="H92" i="5"/>
  <c r="G92" i="5"/>
  <c r="I91" i="5"/>
  <c r="K91" i="5" s="1"/>
  <c r="H91" i="5"/>
  <c r="G91" i="5"/>
  <c r="I90" i="5"/>
  <c r="H90" i="5"/>
  <c r="G90" i="5"/>
  <c r="K90" i="5" s="1"/>
  <c r="I89" i="5"/>
  <c r="K89" i="5" s="1"/>
  <c r="H89" i="5"/>
  <c r="G89" i="5"/>
  <c r="I88" i="5"/>
  <c r="K88" i="5" s="1"/>
  <c r="H88" i="5"/>
  <c r="G88" i="5"/>
  <c r="I87" i="5"/>
  <c r="K87" i="5" s="1"/>
  <c r="H87" i="5"/>
  <c r="G87" i="5"/>
  <c r="I86" i="5"/>
  <c r="K86" i="5" s="1"/>
  <c r="H86" i="5"/>
  <c r="G86" i="5"/>
  <c r="I85" i="5"/>
  <c r="K85" i="5" s="1"/>
  <c r="H85" i="5"/>
  <c r="G85" i="5"/>
  <c r="I84" i="5"/>
  <c r="K84" i="5" s="1"/>
  <c r="H84" i="5"/>
  <c r="G84" i="5"/>
  <c r="I83" i="5"/>
  <c r="K83" i="5" s="1"/>
  <c r="H83" i="5"/>
  <c r="G83" i="5"/>
  <c r="I82" i="5"/>
  <c r="K82" i="5" s="1"/>
  <c r="H82" i="5"/>
  <c r="G82" i="5"/>
  <c r="I81" i="5"/>
  <c r="K81" i="5" s="1"/>
  <c r="H81" i="5"/>
  <c r="G81" i="5"/>
  <c r="I80" i="5"/>
  <c r="K80" i="5" s="1"/>
  <c r="H80" i="5"/>
  <c r="G80" i="5"/>
  <c r="I79" i="5"/>
  <c r="K79" i="5" s="1"/>
  <c r="H79" i="5"/>
  <c r="G79" i="5"/>
  <c r="I78" i="5"/>
  <c r="K78" i="5" s="1"/>
  <c r="H78" i="5"/>
  <c r="G78" i="5"/>
  <c r="I77" i="5"/>
  <c r="K77" i="5" s="1"/>
  <c r="H77" i="5"/>
  <c r="G77" i="5"/>
  <c r="I76" i="5"/>
  <c r="K76" i="5" s="1"/>
  <c r="H76" i="5"/>
  <c r="G76" i="5"/>
  <c r="I75" i="5"/>
  <c r="H75" i="5"/>
  <c r="G75" i="5"/>
  <c r="K75" i="5" s="1"/>
  <c r="I74" i="5"/>
  <c r="K74" i="5" s="1"/>
  <c r="H74" i="5"/>
  <c r="G74" i="5"/>
  <c r="I73" i="5"/>
  <c r="K73" i="5" s="1"/>
  <c r="H73" i="5"/>
  <c r="G73" i="5"/>
  <c r="I72" i="5"/>
  <c r="K72" i="5" s="1"/>
  <c r="H72" i="5"/>
  <c r="G72" i="5"/>
  <c r="I71" i="5"/>
  <c r="K71" i="5" s="1"/>
  <c r="H71" i="5"/>
  <c r="G71" i="5"/>
  <c r="I70" i="5"/>
  <c r="K70" i="5" s="1"/>
  <c r="H70" i="5"/>
  <c r="G70" i="5"/>
  <c r="I69" i="5"/>
  <c r="K69" i="5" s="1"/>
  <c r="H69" i="5"/>
  <c r="G69" i="5"/>
  <c r="I68" i="5"/>
  <c r="K68" i="5" s="1"/>
  <c r="H68" i="5"/>
  <c r="G68" i="5"/>
  <c r="I67" i="5"/>
  <c r="K67" i="5" s="1"/>
  <c r="H67" i="5"/>
  <c r="G67" i="5"/>
  <c r="I66" i="5"/>
  <c r="K66" i="5" s="1"/>
  <c r="H66" i="5"/>
  <c r="G66" i="5"/>
  <c r="I65" i="5"/>
  <c r="K65" i="5" s="1"/>
  <c r="H65" i="5"/>
  <c r="G65" i="5"/>
  <c r="I64" i="5"/>
  <c r="H64" i="5"/>
  <c r="G64" i="5"/>
  <c r="K64" i="5" s="1"/>
  <c r="I63" i="5"/>
  <c r="K63" i="5" s="1"/>
  <c r="H63" i="5"/>
  <c r="G63" i="5"/>
  <c r="I62" i="5"/>
  <c r="K62" i="5" s="1"/>
  <c r="H62" i="5"/>
  <c r="G62" i="5"/>
  <c r="I61" i="5"/>
  <c r="K61" i="5" s="1"/>
  <c r="H61" i="5"/>
  <c r="G61" i="5"/>
  <c r="I60" i="5"/>
  <c r="K60" i="5" s="1"/>
  <c r="H60" i="5"/>
  <c r="G60" i="5"/>
  <c r="I59" i="5"/>
  <c r="K59" i="5" s="1"/>
  <c r="H59" i="5"/>
  <c r="G59" i="5"/>
  <c r="I58" i="5"/>
  <c r="K58" i="5" s="1"/>
  <c r="H58" i="5"/>
  <c r="G58" i="5"/>
  <c r="I57" i="5"/>
  <c r="K57" i="5" s="1"/>
  <c r="H57" i="5"/>
  <c r="G57" i="5"/>
  <c r="I56" i="5"/>
  <c r="K56" i="5" s="1"/>
  <c r="H56" i="5"/>
  <c r="G56" i="5"/>
  <c r="I55" i="5"/>
  <c r="K55" i="5" s="1"/>
  <c r="H55" i="5"/>
  <c r="G55" i="5"/>
  <c r="I54" i="5"/>
  <c r="K54" i="5" s="1"/>
  <c r="H54" i="5"/>
  <c r="G54" i="5"/>
  <c r="I53" i="5"/>
  <c r="K53" i="5" s="1"/>
  <c r="H53" i="5"/>
  <c r="G53" i="5"/>
  <c r="I52" i="5"/>
  <c r="K52" i="5" s="1"/>
  <c r="H52" i="5"/>
  <c r="G52" i="5"/>
  <c r="I51" i="5"/>
  <c r="K51" i="5" s="1"/>
  <c r="H51" i="5"/>
  <c r="G51" i="5"/>
  <c r="I50" i="5"/>
  <c r="K50" i="5" s="1"/>
  <c r="H50" i="5"/>
  <c r="G50" i="5"/>
  <c r="I49" i="5"/>
  <c r="K49" i="5" s="1"/>
  <c r="H49" i="5"/>
  <c r="G49" i="5"/>
  <c r="I48" i="5"/>
  <c r="K48" i="5" s="1"/>
  <c r="H48" i="5"/>
  <c r="G48" i="5"/>
  <c r="I47" i="5"/>
  <c r="H47" i="5"/>
  <c r="G47" i="5"/>
  <c r="K47" i="5" s="1"/>
  <c r="I46" i="5"/>
  <c r="K46" i="5" s="1"/>
  <c r="H46" i="5"/>
  <c r="G46" i="5"/>
  <c r="I45" i="5"/>
  <c r="H45" i="5"/>
  <c r="G45" i="5"/>
  <c r="K45" i="5" s="1"/>
  <c r="I44" i="5"/>
  <c r="K44" i="5" s="1"/>
  <c r="H44" i="5"/>
  <c r="G44" i="5"/>
  <c r="I43" i="5"/>
  <c r="K43" i="5" s="1"/>
  <c r="H43" i="5"/>
  <c r="G43" i="5"/>
  <c r="I42" i="5"/>
  <c r="K42" i="5" s="1"/>
  <c r="H42" i="5"/>
  <c r="G42" i="5"/>
  <c r="I41" i="5"/>
  <c r="H41" i="5"/>
  <c r="G41" i="5"/>
  <c r="K41" i="5" s="1"/>
  <c r="I40" i="5"/>
  <c r="K40" i="5" s="1"/>
  <c r="H40" i="5"/>
  <c r="G40" i="5"/>
  <c r="I39" i="5"/>
  <c r="H39" i="5"/>
  <c r="G39" i="5"/>
  <c r="K39" i="5" s="1"/>
  <c r="I38" i="5"/>
  <c r="H38" i="5"/>
  <c r="G38" i="5"/>
  <c r="K38" i="5" s="1"/>
  <c r="I37" i="5"/>
  <c r="K37" i="5" s="1"/>
  <c r="H37" i="5"/>
  <c r="G37" i="5"/>
  <c r="I36" i="5"/>
  <c r="H36" i="5"/>
  <c r="G36" i="5"/>
  <c r="K36" i="5" s="1"/>
  <c r="I35" i="5"/>
  <c r="K35" i="5" s="1"/>
  <c r="H35" i="5"/>
  <c r="G35" i="5"/>
  <c r="I34" i="5"/>
  <c r="K34" i="5" s="1"/>
  <c r="H34" i="5"/>
  <c r="G34" i="5"/>
  <c r="I33" i="5"/>
  <c r="K33" i="5" s="1"/>
  <c r="H33" i="5"/>
  <c r="G33" i="5"/>
  <c r="I32" i="5"/>
  <c r="K32" i="5" s="1"/>
  <c r="H32" i="5"/>
  <c r="G32" i="5"/>
  <c r="I31" i="5"/>
  <c r="K31" i="5" s="1"/>
  <c r="H31" i="5"/>
  <c r="G31" i="5"/>
  <c r="I30" i="5"/>
  <c r="K30" i="5" s="1"/>
  <c r="H30" i="5"/>
  <c r="G30" i="5"/>
  <c r="I29" i="5"/>
  <c r="K29" i="5" s="1"/>
  <c r="H29" i="5"/>
  <c r="G29" i="5"/>
  <c r="I28" i="5"/>
  <c r="H28" i="5"/>
  <c r="G28" i="5"/>
  <c r="K28" i="5" s="1"/>
  <c r="I27" i="5"/>
  <c r="K27" i="5" s="1"/>
  <c r="H27" i="5"/>
  <c r="G27" i="5"/>
  <c r="I26" i="5"/>
  <c r="K26" i="5" s="1"/>
  <c r="H26" i="5"/>
  <c r="G26" i="5"/>
  <c r="I25" i="5"/>
  <c r="K25" i="5" s="1"/>
  <c r="H25" i="5"/>
  <c r="G25" i="5"/>
  <c r="I24" i="5"/>
  <c r="K24" i="5" s="1"/>
  <c r="H24" i="5"/>
  <c r="G24" i="5"/>
  <c r="I23" i="5"/>
  <c r="K23" i="5" s="1"/>
  <c r="H23" i="5"/>
  <c r="G23" i="5"/>
  <c r="I22" i="5"/>
  <c r="H22" i="5"/>
  <c r="G22" i="5"/>
  <c r="K22" i="5" s="1"/>
  <c r="I21" i="5"/>
  <c r="K21" i="5" s="1"/>
  <c r="H21" i="5"/>
  <c r="G21" i="5"/>
  <c r="I20" i="5"/>
  <c r="K20" i="5" s="1"/>
  <c r="H20" i="5"/>
  <c r="G20" i="5"/>
  <c r="I19" i="5"/>
  <c r="K19" i="5" s="1"/>
  <c r="H19" i="5"/>
  <c r="G19" i="5"/>
  <c r="I18" i="5"/>
  <c r="K18" i="5" s="1"/>
  <c r="H18" i="5"/>
  <c r="G18" i="5"/>
  <c r="I17" i="5"/>
  <c r="K17" i="5" s="1"/>
  <c r="H17" i="5"/>
  <c r="G17" i="5"/>
  <c r="I16" i="5"/>
  <c r="H16" i="5"/>
  <c r="G16" i="5"/>
  <c r="K16" i="5" s="1"/>
  <c r="I15" i="5"/>
  <c r="K15" i="5" s="1"/>
  <c r="H15" i="5"/>
  <c r="G15" i="5"/>
  <c r="I14" i="5"/>
  <c r="K14" i="5" s="1"/>
  <c r="H14" i="5"/>
  <c r="G14" i="5"/>
  <c r="I13" i="5"/>
  <c r="K13" i="5" s="1"/>
  <c r="H13" i="5"/>
  <c r="G13" i="5"/>
  <c r="I12" i="5"/>
  <c r="K12" i="5" s="1"/>
  <c r="H12" i="5"/>
  <c r="G12" i="5"/>
  <c r="I11" i="5"/>
  <c r="K11" i="5" s="1"/>
  <c r="H11" i="5"/>
  <c r="G11" i="5"/>
  <c r="I10" i="5"/>
  <c r="K10" i="5" s="1"/>
  <c r="H10" i="5"/>
  <c r="G10" i="5"/>
  <c r="I9" i="5"/>
  <c r="H9" i="5"/>
  <c r="G9" i="5"/>
  <c r="K9" i="5" s="1"/>
  <c r="I8" i="5"/>
  <c r="K8" i="5" s="1"/>
  <c r="H8" i="5"/>
  <c r="G8" i="5"/>
  <c r="I7" i="5"/>
  <c r="H7" i="5"/>
  <c r="G7" i="5"/>
  <c r="G161" i="5" s="1"/>
  <c r="B4" i="5"/>
  <c r="B3" i="5"/>
  <c r="B2" i="5"/>
  <c r="I25" i="4"/>
  <c r="G25" i="4"/>
  <c r="I24" i="4"/>
  <c r="G24" i="4"/>
  <c r="I23" i="4"/>
  <c r="G23" i="4"/>
  <c r="I22" i="4"/>
  <c r="G22" i="4"/>
  <c r="I21" i="4"/>
  <c r="G21" i="4"/>
  <c r="I20" i="4"/>
  <c r="G20" i="4"/>
  <c r="I19" i="4"/>
  <c r="G19" i="4"/>
  <c r="I18" i="4"/>
  <c r="G18" i="4"/>
  <c r="I17" i="4"/>
  <c r="G17" i="4"/>
  <c r="I16" i="4"/>
  <c r="G16" i="4"/>
  <c r="I15" i="4"/>
  <c r="G15" i="4"/>
  <c r="I14" i="4"/>
  <c r="G14" i="4"/>
  <c r="I13" i="4"/>
  <c r="G13" i="4"/>
  <c r="I12" i="4"/>
  <c r="G12" i="4"/>
  <c r="I11" i="4"/>
  <c r="G11" i="4"/>
  <c r="I10" i="4"/>
  <c r="G10" i="4"/>
  <c r="I9" i="4"/>
  <c r="G9" i="4"/>
  <c r="I8" i="4"/>
  <c r="G8" i="4"/>
  <c r="I7" i="4"/>
  <c r="G7" i="4"/>
  <c r="I6" i="4"/>
  <c r="G6" i="4"/>
  <c r="B65" i="1"/>
  <c r="B64" i="1"/>
  <c r="B63" i="1"/>
  <c r="B62" i="1"/>
  <c r="B61" i="1"/>
  <c r="B60" i="1"/>
  <c r="B59" i="1"/>
  <c r="B58" i="1"/>
  <c r="B57" i="1"/>
  <c r="B56" i="1"/>
  <c r="C40" i="1"/>
  <c r="C10" i="17" s="1"/>
  <c r="C12" i="17" s="1"/>
  <c r="C16" i="3"/>
  <c r="C15" i="3"/>
  <c r="C14" i="3"/>
  <c r="C10" i="3"/>
  <c r="B3" i="3"/>
  <c r="B2" i="3"/>
  <c r="I14" i="16" l="1"/>
  <c r="G172" i="14"/>
  <c r="K7" i="14"/>
  <c r="G169" i="14" s="1"/>
  <c r="G163" i="14"/>
  <c r="G173" i="14"/>
  <c r="D14" i="16"/>
  <c r="G164" i="13"/>
  <c r="G13" i="16" s="1"/>
  <c r="E13" i="16"/>
  <c r="G166" i="13"/>
  <c r="G168" i="13"/>
  <c r="G167" i="13"/>
  <c r="J13" i="16" s="1"/>
  <c r="G173" i="13"/>
  <c r="D13" i="16"/>
  <c r="G164" i="12"/>
  <c r="G12" i="16" s="1"/>
  <c r="E12" i="16"/>
  <c r="G167" i="12"/>
  <c r="J12" i="16" s="1"/>
  <c r="G168" i="12"/>
  <c r="G166" i="12"/>
  <c r="G173" i="12"/>
  <c r="D12" i="16"/>
  <c r="G163" i="11"/>
  <c r="K7" i="11"/>
  <c r="G169" i="11" s="1"/>
  <c r="G166" i="11"/>
  <c r="G167" i="11"/>
  <c r="J11" i="16" s="1"/>
  <c r="G168" i="11"/>
  <c r="G173" i="11"/>
  <c r="D11" i="16"/>
  <c r="G163" i="10"/>
  <c r="K7" i="10"/>
  <c r="G169" i="10" s="1"/>
  <c r="G167" i="10"/>
  <c r="J10" i="16" s="1"/>
  <c r="G168" i="10"/>
  <c r="G166" i="10"/>
  <c r="G173" i="10"/>
  <c r="D10" i="16"/>
  <c r="E9" i="16"/>
  <c r="G164" i="9"/>
  <c r="G9" i="16" s="1"/>
  <c r="G166" i="9"/>
  <c r="G167" i="9"/>
  <c r="J9" i="16" s="1"/>
  <c r="G168" i="9"/>
  <c r="G173" i="9"/>
  <c r="D9" i="16"/>
  <c r="G163" i="8"/>
  <c r="K7" i="8"/>
  <c r="G169" i="8" s="1"/>
  <c r="G167" i="8"/>
  <c r="J8" i="16" s="1"/>
  <c r="G166" i="8"/>
  <c r="G168" i="8"/>
  <c r="D8" i="16"/>
  <c r="G173" i="8"/>
  <c r="G163" i="7"/>
  <c r="K7" i="7"/>
  <c r="G169" i="7" s="1"/>
  <c r="G167" i="7"/>
  <c r="J7" i="16" s="1"/>
  <c r="G168" i="7"/>
  <c r="G166" i="7"/>
  <c r="D7" i="16"/>
  <c r="G173" i="7"/>
  <c r="K7" i="6"/>
  <c r="G169" i="6" s="1"/>
  <c r="G163" i="6"/>
  <c r="G167" i="6"/>
  <c r="J6" i="16" s="1"/>
  <c r="G168" i="6"/>
  <c r="G166" i="6"/>
  <c r="G173" i="6"/>
  <c r="D6" i="16"/>
  <c r="F5" i="16"/>
  <c r="C11" i="15"/>
  <c r="C5" i="16"/>
  <c r="C8" i="15"/>
  <c r="K7" i="5"/>
  <c r="G169" i="5" s="1"/>
  <c r="G163" i="5"/>
  <c r="G166" i="5"/>
  <c r="G168" i="5"/>
  <c r="C33" i="15" s="1"/>
  <c r="G167" i="5"/>
  <c r="C9" i="15"/>
  <c r="G173" i="5"/>
  <c r="C21" i="15" s="1"/>
  <c r="D5" i="16"/>
  <c r="G169" i="9"/>
  <c r="G169" i="12"/>
  <c r="G174" i="14" l="1"/>
  <c r="G175" i="14"/>
  <c r="G164" i="14"/>
  <c r="G14" i="16" s="1"/>
  <c r="E14" i="16"/>
  <c r="I13" i="16"/>
  <c r="G172" i="13"/>
  <c r="G172" i="12"/>
  <c r="I12" i="16"/>
  <c r="G164" i="11"/>
  <c r="G11" i="16" s="1"/>
  <c r="E11" i="16"/>
  <c r="G172" i="11"/>
  <c r="I11" i="16"/>
  <c r="G164" i="10"/>
  <c r="G10" i="16" s="1"/>
  <c r="E10" i="16"/>
  <c r="G172" i="10"/>
  <c r="I10" i="16"/>
  <c r="G172" i="9"/>
  <c r="I9" i="16"/>
  <c r="G164" i="8"/>
  <c r="G8" i="16" s="1"/>
  <c r="E8" i="16"/>
  <c r="G172" i="8"/>
  <c r="I8" i="16"/>
  <c r="G164" i="7"/>
  <c r="G7" i="16" s="1"/>
  <c r="E7" i="16"/>
  <c r="G172" i="7"/>
  <c r="I7" i="16"/>
  <c r="G164" i="6"/>
  <c r="G6" i="16" s="1"/>
  <c r="E6" i="16"/>
  <c r="G172" i="6"/>
  <c r="I6" i="16"/>
  <c r="G164" i="5"/>
  <c r="G5" i="16" s="1"/>
  <c r="E5" i="16"/>
  <c r="C10" i="15"/>
  <c r="B16" i="15" s="1"/>
  <c r="C9" i="17" s="1"/>
  <c r="C20" i="17" s="1"/>
  <c r="G172" i="5"/>
  <c r="I5" i="16"/>
  <c r="C31" i="15"/>
  <c r="J5" i="16"/>
  <c r="C32" i="15"/>
  <c r="E32" i="15" s="1"/>
  <c r="F30" i="15" l="1"/>
  <c r="H14" i="16"/>
  <c r="G174" i="13"/>
  <c r="G175" i="13"/>
  <c r="G174" i="12"/>
  <c r="G175" i="12"/>
  <c r="G174" i="11"/>
  <c r="G175" i="11"/>
  <c r="G175" i="10"/>
  <c r="G174" i="10"/>
  <c r="G174" i="9"/>
  <c r="G175" i="9"/>
  <c r="G174" i="8"/>
  <c r="G175" i="8"/>
  <c r="G175" i="7"/>
  <c r="G174" i="7"/>
  <c r="G174" i="6"/>
  <c r="G175" i="6"/>
  <c r="E28" i="17"/>
  <c r="E30" i="17" s="1"/>
  <c r="E35" i="17" s="1"/>
  <c r="D28" i="17"/>
  <c r="D30" i="17" s="1"/>
  <c r="D35" i="17" s="1"/>
  <c r="C28" i="17"/>
  <c r="C30" i="17" s="1"/>
  <c r="C35" i="17" s="1"/>
  <c r="C21" i="17"/>
  <c r="G174" i="5"/>
  <c r="G175" i="5"/>
  <c r="C20" i="15"/>
  <c r="E33" i="15"/>
  <c r="C34" i="15"/>
  <c r="E31" i="15"/>
  <c r="E34" i="15" s="1"/>
  <c r="F29" i="15" l="1"/>
  <c r="H13" i="16"/>
  <c r="F28" i="15"/>
  <c r="H12" i="16"/>
  <c r="F27" i="15"/>
  <c r="H11" i="16"/>
  <c r="F26" i="15"/>
  <c r="H10" i="16"/>
  <c r="F25" i="15"/>
  <c r="H9" i="16"/>
  <c r="F24" i="15"/>
  <c r="H8" i="16"/>
  <c r="H7" i="16"/>
  <c r="F23" i="15"/>
  <c r="H6" i="16"/>
  <c r="F22" i="15"/>
  <c r="H5" i="16"/>
  <c r="F21" i="15"/>
  <c r="C22" i="15"/>
  <c r="C25" i="15"/>
  <c r="C8" i="17" l="1"/>
  <c r="C24" i="15"/>
  <c r="C26" i="15"/>
</calcChain>
</file>

<file path=xl/sharedStrings.xml><?xml version="1.0" encoding="utf-8"?>
<sst xmlns="http://schemas.openxmlformats.org/spreadsheetml/2006/main" count="624" uniqueCount="233">
  <si>
    <t>ADMIN CONFIGURATION</t>
  </si>
  <si>
    <t>Changes flow to all tabs. Right-click tab &gt; Hide to conceal.</t>
  </si>
  <si>
    <t>Project Identity</t>
  </si>
  <si>
    <t>Tool Name:</t>
  </si>
  <si>
    <t>Supportive Housing Time Study &amp; Productivity Tool</t>
  </si>
  <si>
    <t>Organization:</t>
  </si>
  <si>
    <t>[ORGANIZATION]</t>
  </si>
  <si>
    <t>State:</t>
  </si>
  <si>
    <t>[STATE]</t>
  </si>
  <si>
    <t>Program Name:</t>
  </si>
  <si>
    <t>[PROGRAM NAME]</t>
  </si>
  <si>
    <t>Project Code:</t>
  </si>
  <si>
    <t>[PROJECT CODE]</t>
  </si>
  <si>
    <t>Payer:</t>
  </si>
  <si>
    <t>[PAYER]</t>
  </si>
  <si>
    <t>Provider Type:</t>
  </si>
  <si>
    <t>[PROVIDER TYPE]</t>
  </si>
  <si>
    <t>Payment Model</t>
  </si>
  <si>
    <t>Payment Model:</t>
  </si>
  <si>
    <t>Per Diem</t>
  </si>
  <si>
    <t>Service &amp; Billing</t>
  </si>
  <si>
    <t>Service Code:</t>
  </si>
  <si>
    <t>H0043 HE</t>
  </si>
  <si>
    <t>Service Name:</t>
  </si>
  <si>
    <t>Tenancy Supports</t>
  </si>
  <si>
    <t>Modifier:</t>
  </si>
  <si>
    <t>HE</t>
  </si>
  <si>
    <t>Rate:</t>
  </si>
  <si>
    <t>Auth Period (days):</t>
  </si>
  <si>
    <t>Billing Cap:</t>
  </si>
  <si>
    <t>Billing System:</t>
  </si>
  <si>
    <t>KYMMIS (FFS)</t>
  </si>
  <si>
    <t>Doc System:</t>
  </si>
  <si>
    <t>Therap</t>
  </si>
  <si>
    <t>Operational Assumptions</t>
  </si>
  <si>
    <t>Productivity Target:</t>
  </si>
  <si>
    <t>Fringe Rate:</t>
  </si>
  <si>
    <t>Indirect Rate:</t>
  </si>
  <si>
    <t>Inflation Rate:</t>
  </si>
  <si>
    <t>Mileage:</t>
  </si>
  <si>
    <t>PTO/Holiday Days:</t>
  </si>
  <si>
    <t>Training Days:</t>
  </si>
  <si>
    <t>Working Hrs/Day:</t>
  </si>
  <si>
    <t>Calendar Days/Yr:</t>
  </si>
  <si>
    <t>Weekend Days/Yr:</t>
  </si>
  <si>
    <t>Gross Working Days:</t>
  </si>
  <si>
    <t>Caseload Ratio:</t>
  </si>
  <si>
    <t>PMPM</t>
  </si>
  <si>
    <t>Enrollment:</t>
  </si>
  <si>
    <t>Mo 1-3 Ramp:</t>
  </si>
  <si>
    <t>Mo 4-6 Ramp:</t>
  </si>
  <si>
    <t>Mo 7-12 Ramp:</t>
  </si>
  <si>
    <t>15-Min</t>
  </si>
  <si>
    <t>Max Units/Hr:</t>
  </si>
  <si>
    <t>% Day Direct:</t>
  </si>
  <si>
    <t>Staff Name List (for VBA matching)</t>
  </si>
  <si>
    <t>Activity</t>
  </si>
  <si>
    <t>Category</t>
  </si>
  <si>
    <t>Billable?</t>
  </si>
  <si>
    <t>PT-01: Housing needs assessment and individualized housing plan</t>
  </si>
  <si>
    <t>Pre-Tenancy</t>
  </si>
  <si>
    <t>Yes</t>
  </si>
  <si>
    <t>PT-02: Housing search and counseling</t>
  </si>
  <si>
    <t>PT-03: Assistance with housing applications and paperwork</t>
  </si>
  <si>
    <t>PT-04: Tenant screening and housing readiness assessment</t>
  </si>
  <si>
    <t>PT-05: Landlord identification, engagement, and negotiation</t>
  </si>
  <si>
    <t>PT-06: Lease review and negotiation assistance</t>
  </si>
  <si>
    <t>PT-07: Reasonable accommodation request assistance (ADA/FHA)</t>
  </si>
  <si>
    <t>PT-08: Fair housing rights education and advocacy</t>
  </si>
  <si>
    <t>PT-09: Benefits counseling related to housing eligibility</t>
  </si>
  <si>
    <t>PT-10: Budgeting and financial coaching for housing costs</t>
  </si>
  <si>
    <t>PT-11: Credit counseling and repair assistance</t>
  </si>
  <si>
    <t>PT-12: Assistance obtaining identification documents</t>
  </si>
  <si>
    <t>PT-13: Security deposit and move-in cost coordination</t>
  </si>
  <si>
    <t>PT-14: Moving assistance and logistics coordination</t>
  </si>
  <si>
    <t>PT-15: Furniture and household item acquisition support</t>
  </si>
  <si>
    <t>PT-16: Utility setup and assistance programs enrollment</t>
  </si>
  <si>
    <t>PT-17: Transportation to housing-related appointments</t>
  </si>
  <si>
    <t>PT-18: Community resource connection (pre-move)</t>
  </si>
  <si>
    <t>PT-19: Developing a housing crisis/safety plan</t>
  </si>
  <si>
    <t>PT-20: Peer support for housing transition</t>
  </si>
  <si>
    <t>PT-21: Motivational interviewing for housing engagement</t>
  </si>
  <si>
    <t>PT-22: Coordinate with PCSP/treatment team re: housing</t>
  </si>
  <si>
    <t>PT-23: Subsidy application assistance (HCV, project-based)</t>
  </si>
  <si>
    <t>PT-24: Environmental modifications assessment</t>
  </si>
  <si>
    <t>PT-25: Other Pre-Tenancy service (specify in notes)</t>
  </si>
  <si>
    <t>TS-01: Ongoing tenant support and check-ins</t>
  </si>
  <si>
    <t>Tenancy Sustaining</t>
  </si>
  <si>
    <t>TS-02: Lease compliance education and coaching</t>
  </si>
  <si>
    <t>TS-03: Landlord/tenant mediation and conflict resolution</t>
  </si>
  <si>
    <t>TS-04: Eviction prevention intervention and advocacy</t>
  </si>
  <si>
    <t>TS-05: Rent payment process assistance and monitoring</t>
  </si>
  <si>
    <t>TS-06: Household management and independent living skills</t>
  </si>
  <si>
    <t>TS-07: Neighbor relations and community norms coaching</t>
  </si>
  <si>
    <t>TS-08: Benefits management and recertification support</t>
  </si>
  <si>
    <t>TS-09: Budgeting and financial management coaching</t>
  </si>
  <si>
    <t>TS-10: Crisis intervention (housing-related)</t>
  </si>
  <si>
    <t>TS-11: Safety planning and risk assessment</t>
  </si>
  <si>
    <t>TS-12: Resource coordination (food, utilities, transportation)</t>
  </si>
  <si>
    <t>TS-13: Community integration and social connection support</t>
  </si>
  <si>
    <t>TS-14: Care coordination with behavioral health providers</t>
  </si>
  <si>
    <t>TS-15: Care coordination with physical health providers</t>
  </si>
  <si>
    <t>TS-16: Medication management support coordination</t>
  </si>
  <si>
    <t>TS-17: Substance use recovery support (housing-related)</t>
  </si>
  <si>
    <t>TS-18: Service plan (PCSP) development and review</t>
  </si>
  <si>
    <t>TS-19: Goal setting and progress monitoring</t>
  </si>
  <si>
    <t>TS-20: Peer support for housing maintenance</t>
  </si>
  <si>
    <t>TS-21: Housing inspection coordination</t>
  </si>
  <si>
    <t>TS-22: Unit habitability issue advocacy</t>
  </si>
  <si>
    <t>TS-23: Re-housing assistance (if needed)</t>
  </si>
  <si>
    <t>TS-24: Reasonable accommodation follow-up</t>
  </si>
  <si>
    <t>TS-25: Transportation to tenancy-related appointments</t>
  </si>
  <si>
    <t>TS-26: Legal referral and advocacy coordination</t>
  </si>
  <si>
    <t>TS-27: Employment and education resource linkage</t>
  </si>
  <si>
    <t>TS-28: Family/natural supports engagement</t>
  </si>
  <si>
    <t>TS-29: Technology access and digital literacy support</t>
  </si>
  <si>
    <t>TS-30: Other Tenancy Sustaining service (specify in notes)</t>
  </si>
  <si>
    <t>NB-01: Documentation / EHR entry</t>
  </si>
  <si>
    <t>Non-Billable</t>
  </si>
  <si>
    <t>No</t>
  </si>
  <si>
    <t>NB-02: Travel between participant sites</t>
  </si>
  <si>
    <t>NB-03: Travel to office / commute</t>
  </si>
  <si>
    <t>NB-04: Staff meeting / team meeting</t>
  </si>
  <si>
    <t>NB-05: Individual supervision</t>
  </si>
  <si>
    <t>NB-06: Group supervision</t>
  </si>
  <si>
    <t>NB-07: Training / professional development</t>
  </si>
  <si>
    <t>NB-08: Required online learning modules</t>
  </si>
  <si>
    <t>NB-09: Administrative tasks (email, scheduling, filing)</t>
  </si>
  <si>
    <t>NB-10: Internal planning and program development</t>
  </si>
  <si>
    <t>NB-11: Quality assurance / compliance activities</t>
  </si>
  <si>
    <t>NB-12: Data entry and reporting (non-clinical)</t>
  </si>
  <si>
    <t>NB-13: Phone calls (non-participant, admin)</t>
  </si>
  <si>
    <t>NB-14: Break / lunch</t>
  </si>
  <si>
    <t>NB-15: PTO / vacation</t>
  </si>
  <si>
    <t>NB-16: Sick leave</t>
  </si>
  <si>
    <t>NB-17: Holiday</t>
  </si>
  <si>
    <t>NB-18: FMLA / personal leave</t>
  </si>
  <si>
    <t>NB-19: Jury duty / other excused absence</t>
  </si>
  <si>
    <t>NB-20: Other non-billable (specify in notes)</t>
  </si>
  <si>
    <t>SITE ADMIN CONTROLS</t>
  </si>
  <si>
    <t>Time Study Settings</t>
  </si>
  <si>
    <t>Study Start Date:</t>
  </si>
  <si>
    <t>Study End Date:</t>
  </si>
  <si>
    <t>Working Days:</t>
  </si>
  <si>
    <t>Display Settings</t>
  </si>
  <si>
    <t>Show Start/End Time Columns:</t>
  </si>
  <si>
    <t>Show 15-Min Units Column:</t>
  </si>
  <si>
    <t>Staff Roster</t>
  </si>
  <si>
    <t>Staff Name</t>
  </si>
  <si>
    <t>Position / Role</t>
  </si>
  <si>
    <t>Staff 1</t>
  </si>
  <si>
    <t>Tenancy Support Specialist</t>
  </si>
  <si>
    <t>DATA ENTRY FORM</t>
  </si>
  <si>
    <t>Fill in rows below, then click the Submit button (or manually copy to your staff tab).</t>
  </si>
  <si>
    <t>Date</t>
  </si>
  <si>
    <t>Start Time</t>
  </si>
  <si>
    <t>End Time</t>
  </si>
  <si>
    <t>Duration</t>
  </si>
  <si>
    <t>Participant ID</t>
  </si>
  <si>
    <t>Notes</t>
  </si>
  <si>
    <t>Start</t>
  </si>
  <si>
    <t>End</t>
  </si>
  <si>
    <t>Activity (dropdown)</t>
  </si>
  <si>
    <t>Duration (hrs)</t>
  </si>
  <si>
    <t>Units (15-min)</t>
  </si>
  <si>
    <t>Your Summary (auto-calculated)</t>
  </si>
  <si>
    <t>Total Activities Logged:</t>
  </si>
  <si>
    <t>Total Hours Logged:</t>
  </si>
  <si>
    <t>Unique Days with Entries:</t>
  </si>
  <si>
    <t>Days with Billable Activity:</t>
  </si>
  <si>
    <t>Your Billable Day %:</t>
  </si>
  <si>
    <t>Pre-Tenancy Hours:</t>
  </si>
  <si>
    <t>Tenancy Sustaining Hours:</t>
  </si>
  <si>
    <t>Non-Billable Hours:</t>
  </si>
  <si>
    <t>Total 15-Min Units:</t>
  </si>
  <si>
    <t>PRODUCTIVITY METRICS</t>
  </si>
  <si>
    <t>Billable Hours (direct + collateral):</t>
  </si>
  <si>
    <t>Total Hours Worked (excl. PTO):</t>
  </si>
  <si>
    <t>Productivity Rate (billable hrs / worked hrs):</t>
  </si>
  <si>
    <t>Avg Billable Hrs per Day:</t>
  </si>
  <si>
    <t>Core Metrics</t>
  </si>
  <si>
    <t>Study Period:</t>
  </si>
  <si>
    <t>Total Activities:</t>
  </si>
  <si>
    <t>Total Hours:</t>
  </si>
  <si>
    <t>Total Billable Days:</t>
  </si>
  <si>
    <t>Total Working Days:</t>
  </si>
  <si>
    <t>AGENCY-WIDE BILLABLE DAY %</t>
  </si>
  <si>
    <t>BILLABLE DAY %</t>
  </si>
  <si>
    <t>ORGANIZATION PRODUCTIVITY ANALYSIS</t>
  </si>
  <si>
    <t>PRODUCTIVITY BY STAFF</t>
  </si>
  <si>
    <t>Total Billable Hours (all staff):</t>
  </si>
  <si>
    <t>Staff</t>
  </si>
  <si>
    <t>Productivity %</t>
  </si>
  <si>
    <t>Total Hours Worked (excl. PTO, all staff):</t>
  </si>
  <si>
    <t>Org-Wide Productivity Rate:</t>
  </si>
  <si>
    <t>Admin Target:</t>
  </si>
  <si>
    <t>Variance from Target:</t>
  </si>
  <si>
    <t>Avg Billable Hrs/Staff/Day:</t>
  </si>
  <si>
    <t>Assessment:</t>
  </si>
  <si>
    <t>Time Allocation</t>
  </si>
  <si>
    <t>Total Hours</t>
  </si>
  <si>
    <t>TOTAL</t>
  </si>
  <si>
    <t>Activities</t>
  </si>
  <si>
    <t>Hours</t>
  </si>
  <si>
    <t>Bill Days</t>
  </si>
  <si>
    <t>Work Days</t>
  </si>
  <si>
    <t>Bill Day %</t>
  </si>
  <si>
    <t>Pre-Ten</t>
  </si>
  <si>
    <t>Ten-Sus</t>
  </si>
  <si>
    <t>Key Inputs</t>
  </si>
  <si>
    <t>Observed Productivity:</t>
  </si>
  <si>
    <t>Observed Billable Day %:</t>
  </si>
  <si>
    <t>Gross Working Days/Yr:</t>
  </si>
  <si>
    <t>PTO+Training:</t>
  </si>
  <si>
    <t>Net Working Days:</t>
  </si>
  <si>
    <t>Caseload:</t>
  </si>
  <si>
    <t>Auth Period:</t>
  </si>
  <si>
    <t>Inflation:</t>
  </si>
  <si>
    <t>Units/Staff/Year:</t>
  </si>
  <si>
    <t>Revenue/Staff/Year:</t>
  </si>
  <si>
    <t>3-Year Projection</t>
  </si>
  <si>
    <t>Year 1</t>
  </si>
  <si>
    <t>Year 2</t>
  </si>
  <si>
    <t>Year 3</t>
  </si>
  <si>
    <t>Direct Service FTEs</t>
  </si>
  <si>
    <t>Rate (inflated)</t>
  </si>
  <si>
    <t>Units/Days per Staff</t>
  </si>
  <si>
    <t>Enrollment (PMPM)</t>
  </si>
  <si>
    <t>Gross Revenue</t>
  </si>
  <si>
    <t>Personnel Cost</t>
  </si>
  <si>
    <t>OTPS</t>
  </si>
  <si>
    <t>Total Expense</t>
  </si>
  <si>
    <t>Net Surplus/(Deficit)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</si>
</sst>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0.0%"/>
    <numFmt numFmtId="166" formatCode="0.0"/>
    <numFmt numFmtId="167" formatCode="mm/dd/yyyy"/>
    <numFmt numFmtId="168" formatCode="\+0.0%;\-0.0%"/>
    <numFmt numFmtId="169" formatCode="\$#,##0"/>
    <numFmt numFmtId="170" formatCode="\$#,##0;\(\$#,##0\);\-"/>
  </numFmts>
  <fonts count="16">
    <font>
      <sz val="11"/>
      <color theme="1"/>
      <name val="Calibri"/>
      <family val="2"/>
      <scheme val="minor"/>
    </font>
    <font>
      <b/>
      <sz val="16"/>
      <color rgb="FFB71C1C"/>
      <name val="Calibri"/>
      <family val="2"/>
    </font>
    <font>
      <b/>
      <sz val="10"/>
      <color rgb="FFB71C1C"/>
      <name val="Calibri"/>
      <family val="2"/>
    </font>
    <font>
      <b/>
      <sz val="12"/>
      <color rgb="FFC96B20"/>
      <name val="Calibri"/>
      <family val="2"/>
    </font>
    <font>
      <b/>
      <sz val="10"/>
      <color rgb="FF3D3D3D"/>
      <name val="Calibri"/>
      <family val="2"/>
    </font>
    <font>
      <sz val="10"/>
      <color rgb="FF0055AA"/>
      <name val="Calibri"/>
      <family val="2"/>
    </font>
    <font>
      <sz val="10"/>
      <color rgb="FF000000"/>
      <name val="Calibri"/>
      <family val="2"/>
    </font>
    <font>
      <b/>
      <sz val="10"/>
      <color rgb="FFFFFFFF"/>
      <name val="Calibri"/>
      <family val="2"/>
    </font>
    <font>
      <sz val="10"/>
      <color rgb="FF3D3D3D"/>
      <name val="Calibri"/>
      <family val="2"/>
    </font>
    <font>
      <b/>
      <sz val="14"/>
      <color rgb="FF3B5468"/>
      <name val="Calibri"/>
      <family val="2"/>
    </font>
    <font>
      <sz val="11"/>
      <color rgb="FFC96B20"/>
      <name val="Calibri"/>
      <family val="2"/>
    </font>
    <font>
      <b/>
      <sz val="11"/>
      <color rgb="FF3B5468"/>
      <name val="Calibri"/>
      <family val="2"/>
    </font>
    <font>
      <sz val="9"/>
      <color rgb="FF3D3D3D"/>
      <name val="Consolas"/>
      <family val="2"/>
    </font>
    <font>
      <sz val="9"/>
      <color rgb="FF777777"/>
      <name val="Calibri"/>
      <family val="2"/>
    </font>
    <font>
      <sz val="10"/>
      <color rgb="FFC96B20"/>
      <name val="Calibri"/>
      <family val="2"/>
    </font>
    <font>
      <b/>
      <sz val="28"/>
      <color rgb="FF3B5468"/>
      <name val="Calibri"/>
      <family val="2"/>
    </font>
  </fonts>
  <fills count="14">
    <fill>
      <patternFill patternType="none"/>
    </fill>
    <fill>
      <patternFill patternType="gray125"/>
    </fill>
    <fill>
      <patternFill patternType="solid">
        <fgColor rgb="FFFFF0D6"/>
        <bgColor rgb="FFFFF0D6"/>
      </patternFill>
    </fill>
    <fill>
      <patternFill patternType="solid">
        <fgColor rgb="FF3B5468"/>
        <bgColor rgb="FF3B5468"/>
      </patternFill>
    </fill>
    <fill>
      <patternFill patternType="solid">
        <fgColor rgb="FFE8F5E9"/>
        <bgColor rgb="FFE8F5E9"/>
      </patternFill>
    </fill>
    <fill>
      <patternFill patternType="solid">
        <fgColor rgb="FFE3F2FD"/>
        <bgColor rgb="FFE3F2FD"/>
      </patternFill>
    </fill>
    <fill>
      <patternFill patternType="solid">
        <fgColor rgb="FFFFF3E0"/>
        <bgColor rgb="FFFFF3E0"/>
      </patternFill>
    </fill>
    <fill>
      <patternFill patternType="solid">
        <fgColor rgb="FFFFF9E8"/>
        <bgColor rgb="FFFFF9E8"/>
      </patternFill>
    </fill>
    <fill>
      <patternFill patternType="solid">
        <fgColor rgb="FFFFFCF0"/>
        <bgColor rgb="FFFFFCF0"/>
      </patternFill>
    </fill>
    <fill>
      <patternFill patternType="solid">
        <fgColor rgb="FFE8EEF2"/>
        <bgColor rgb="FFE8EEF2"/>
      </patternFill>
    </fill>
    <fill>
      <patternFill patternType="solid">
        <fgColor rgb="FFC96B20"/>
        <bgColor rgb="FFC96B20"/>
      </patternFill>
    </fill>
    <fill>
      <patternFill patternType="solid">
        <fgColor rgb="FFF5F5F5"/>
        <bgColor rgb="FFF5F5F5"/>
      </patternFill>
    </fill>
    <fill>
      <patternFill patternType="solid">
        <fgColor rgb="FFFFFFFF"/>
        <bgColor indexed="64"/>
      </patternFill>
    </fill>
    <fill>
      <patternFill patternType="solid">
        <fgColor rgb="FFFFF0D6"/>
        <bgColor indexed="64"/>
      </patternFill>
    </fill>
  </fills>
  <borders count="12">
    <border>
      <left/>
      <right/>
      <top/>
      <bottom/>
      <diagonal/>
    </border>
    <border>
      <left style="thin">
        <color rgb="FFC5C8CC"/>
      </left>
      <right style="thin">
        <color rgb="FFC5C8CC"/>
      </right>
      <top style="thin">
        <color rgb="FFC5C8CC"/>
      </top>
      <bottom style="thin">
        <color rgb="FFC5C8CC"/>
      </bottom>
      <diagonal/>
    </border>
    <border>
      <left style="thin">
        <color rgb="FFC96B20"/>
      </left>
      <right style="thin">
        <color rgb="FFC96B20"/>
      </right>
      <top style="thin">
        <color rgb="FFC96B20"/>
      </top>
      <bottom style="thin">
        <color rgb="FFC96B20"/>
      </bottom>
      <diagonal/>
    </border>
    <border>
      <left style="thin">
        <color rgb="FFC96B20"/>
      </left>
      <right/>
      <top style="thin">
        <color rgb="FFC96B20"/>
      </top>
      <bottom style="thin">
        <color rgb="FFC96B20"/>
      </bottom>
      <diagonal/>
    </border>
    <border>
      <left style="thin">
        <color rgb="FFC5C8CC"/>
      </left>
      <right style="thin">
        <color rgb="FFC5C8CC"/>
      </right>
      <top style="thin">
        <color rgb="FFC5C8CC"/>
      </top>
      <bottom/>
      <diagonal/>
    </border>
    <border>
      <left style="thin">
        <color rgb="FFC5C8CC"/>
      </left>
      <right style="thin">
        <color rgb="FFC5C8CC"/>
      </right>
      <top/>
      <bottom style="thin">
        <color rgb="FFC5C8CC"/>
      </bottom>
      <diagonal/>
    </border>
    <border>
      <left style="thin">
        <color rgb="FFC5C8CC"/>
      </left>
      <right/>
      <top style="thin">
        <color rgb="FFC5C8CC"/>
      </top>
      <bottom/>
      <diagonal/>
    </border>
    <border>
      <left style="thin">
        <color rgb="FFC5C8CC"/>
      </left>
      <right/>
      <top/>
      <bottom style="thin">
        <color rgb="FFC5C8CC"/>
      </bottom>
      <diagonal/>
    </border>
    <border>
      <left style="thin">
        <color rgb="FFC5C8CC"/>
      </left>
      <right/>
      <top style="thin">
        <color rgb="FFC5C8CC"/>
      </top>
      <bottom style="thin">
        <color rgb="FFC5C8CC"/>
      </bottom>
      <diagonal/>
    </border>
    <border>
      <left style="thin">
        <color rgb="FFC96B20"/>
      </left>
      <right style="thin">
        <color rgb="FFC5C8CC"/>
      </right>
      <top style="thin">
        <color rgb="FFC96B20"/>
      </top>
      <bottom style="thin">
        <color rgb="FFC96B20"/>
      </bottom>
      <diagonal/>
    </border>
    <border>
      <left/>
      <right style="thin">
        <color rgb="FFC5C8CC"/>
      </right>
      <top/>
      <bottom/>
      <diagonal/>
    </border>
    <border>
      <left style="thin">
        <color rgb="FFC96B20"/>
      </left>
      <right style="thin">
        <color rgb="FFC96B20"/>
      </right>
      <top style="thin">
        <color rgb="FFC96B20"/>
      </top>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3" fillId="0" borderId="0" xfId="0" applyFont="1"/>
    <xf numFmtId="0" fontId="4" fillId="0" borderId="1" xfId="0" applyFont="1" applyBorder="1" applyAlignment="1">
      <alignment horizontal="left" vertical="top" wrapText="1"/>
    </xf>
    <xf numFmtId="0" fontId="5" fillId="2" borderId="2" xfId="0" applyFont="1" applyFill="1" applyBorder="1" applyAlignment="1">
      <alignment horizontal="left" vertical="top" wrapText="1"/>
    </xf>
    <xf numFmtId="164" fontId="5" fillId="2" borderId="2" xfId="0" applyNumberFormat="1" applyFont="1" applyFill="1" applyBorder="1" applyAlignment="1">
      <alignment horizontal="left" vertical="top" wrapText="1"/>
    </xf>
    <xf numFmtId="3" fontId="5" fillId="2" borderId="2" xfId="0" applyNumberFormat="1" applyFont="1" applyFill="1" applyBorder="1" applyAlignment="1">
      <alignment horizontal="left" vertical="top" wrapText="1"/>
    </xf>
    <xf numFmtId="165" fontId="5" fillId="2" borderId="2" xfId="0" applyNumberFormat="1" applyFont="1" applyFill="1" applyBorder="1" applyAlignment="1">
      <alignment horizontal="left" vertical="top" wrapText="1"/>
    </xf>
    <xf numFmtId="166" fontId="5" fillId="2" borderId="2" xfId="0" applyNumberFormat="1" applyFont="1" applyFill="1" applyBorder="1" applyAlignment="1">
      <alignment horizontal="left" vertical="top" wrapText="1"/>
    </xf>
    <xf numFmtId="3" fontId="6" fillId="0" borderId="1" xfId="0" applyNumberFormat="1" applyFont="1" applyBorder="1"/>
    <xf numFmtId="0" fontId="6" fillId="0" borderId="1" xfId="0" applyFont="1" applyBorder="1"/>
    <xf numFmtId="0" fontId="7" fillId="3" borderId="1" xfId="0" applyFont="1" applyFill="1" applyBorder="1" applyAlignment="1">
      <alignment horizontal="center" vertical="center" wrapText="1"/>
    </xf>
    <xf numFmtId="0" fontId="8" fillId="4" borderId="1" xfId="0" applyFont="1" applyFill="1" applyBorder="1"/>
    <xf numFmtId="0" fontId="8" fillId="0" borderId="1" xfId="0" applyFont="1" applyBorder="1"/>
    <xf numFmtId="0" fontId="8" fillId="5" borderId="1" xfId="0" applyFont="1" applyFill="1" applyBorder="1"/>
    <xf numFmtId="0" fontId="8" fillId="6" borderId="1" xfId="0" applyFont="1" applyFill="1" applyBorder="1"/>
    <xf numFmtId="0" fontId="9" fillId="0" borderId="0" xfId="0" applyFont="1"/>
    <xf numFmtId="0" fontId="10" fillId="0" borderId="0" xfId="0" applyFont="1"/>
    <xf numFmtId="0" fontId="11"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xf numFmtId="167" fontId="5" fillId="2" borderId="2" xfId="0" applyNumberFormat="1" applyFont="1" applyFill="1" applyBorder="1" applyAlignment="1">
      <alignment horizontal="left" vertical="top" wrapText="1"/>
    </xf>
    <xf numFmtId="164" fontId="6" fillId="0" borderId="1" xfId="0" applyNumberFormat="1" applyFont="1" applyBorder="1"/>
    <xf numFmtId="0" fontId="7" fillId="3" borderId="1" xfId="0" applyFont="1" applyFill="1" applyBorder="1"/>
    <xf numFmtId="0" fontId="12" fillId="0" borderId="0" xfId="0" applyFont="1" applyAlignment="1">
      <alignment horizontal="left" vertical="top" wrapText="1"/>
    </xf>
    <xf numFmtId="0" fontId="13" fillId="0" borderId="0" xfId="0" applyFont="1"/>
    <xf numFmtId="167" fontId="0" fillId="7" borderId="1" xfId="0" applyNumberFormat="1" applyFill="1" applyBorder="1"/>
    <xf numFmtId="18" fontId="0" fillId="7" borderId="1" xfId="0" applyNumberFormat="1" applyFill="1" applyBorder="1"/>
    <xf numFmtId="2" fontId="6" fillId="7" borderId="1" xfId="0" applyNumberFormat="1" applyFont="1" applyFill="1" applyBorder="1"/>
    <xf numFmtId="0" fontId="0" fillId="7" borderId="1" xfId="0" applyFill="1" applyBorder="1"/>
    <xf numFmtId="0" fontId="0" fillId="7" borderId="1" xfId="0" applyFill="1" applyBorder="1" applyAlignment="1">
      <alignment horizontal="left" vertical="top" wrapText="1"/>
    </xf>
    <xf numFmtId="0" fontId="12" fillId="0" borderId="0" xfId="0" applyFont="1"/>
    <xf numFmtId="0" fontId="14" fillId="0" borderId="0" xfId="0" applyFont="1"/>
    <xf numFmtId="167" fontId="8" fillId="7" borderId="1" xfId="0" applyNumberFormat="1" applyFont="1" applyFill="1" applyBorder="1"/>
    <xf numFmtId="18" fontId="8" fillId="7" borderId="1" xfId="0" applyNumberFormat="1" applyFont="1" applyFill="1" applyBorder="1" applyAlignment="1">
      <alignment horizontal="center" vertical="center" wrapText="1"/>
    </xf>
    <xf numFmtId="0" fontId="0" fillId="0" borderId="1" xfId="0" applyBorder="1"/>
    <xf numFmtId="0" fontId="8" fillId="7" borderId="1" xfId="0" applyFont="1" applyFill="1" applyBorder="1" applyAlignment="1">
      <alignment horizontal="left" vertical="top" wrapText="1"/>
    </xf>
    <xf numFmtId="2" fontId="8" fillId="7"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167" fontId="8" fillId="8" borderId="1" xfId="0" applyNumberFormat="1" applyFont="1" applyFill="1" applyBorder="1"/>
    <xf numFmtId="18" fontId="8" fillId="8" borderId="1" xfId="0" applyNumberFormat="1" applyFont="1" applyFill="1" applyBorder="1" applyAlignment="1">
      <alignment horizontal="center" vertical="center" wrapText="1"/>
    </xf>
    <xf numFmtId="0" fontId="8" fillId="8" borderId="1" xfId="0" applyFont="1" applyFill="1" applyBorder="1" applyAlignment="1">
      <alignment horizontal="left" vertical="top" wrapText="1"/>
    </xf>
    <xf numFmtId="2" fontId="8"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66" fontId="6" fillId="0" borderId="1" xfId="0" applyNumberFormat="1" applyFont="1" applyBorder="1"/>
    <xf numFmtId="165" fontId="11" fillId="9" borderId="1" xfId="0" applyNumberFormat="1" applyFont="1" applyFill="1" applyBorder="1"/>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165" fontId="6" fillId="0" borderId="1" xfId="0" applyNumberFormat="1" applyFont="1" applyBorder="1"/>
    <xf numFmtId="168" fontId="11" fillId="9" borderId="1" xfId="0" applyNumberFormat="1" applyFont="1" applyFill="1" applyBorder="1"/>
    <xf numFmtId="0" fontId="6" fillId="3" borderId="1" xfId="0" applyFont="1" applyFill="1" applyBorder="1" applyAlignment="1">
      <alignment horizontal="center" vertical="center" wrapText="1"/>
    </xf>
    <xf numFmtId="0" fontId="6" fillId="11" borderId="1" xfId="0" applyFont="1" applyFill="1" applyBorder="1"/>
    <xf numFmtId="3" fontId="6" fillId="11" borderId="1" xfId="0" applyNumberFormat="1" applyFont="1" applyFill="1" applyBorder="1"/>
    <xf numFmtId="166" fontId="6" fillId="11" borderId="1" xfId="0" applyNumberFormat="1" applyFont="1" applyFill="1" applyBorder="1"/>
    <xf numFmtId="165" fontId="11" fillId="11" borderId="1" xfId="0" applyNumberFormat="1" applyFont="1" applyFill="1" applyBorder="1"/>
    <xf numFmtId="169" fontId="11" fillId="9" borderId="1" xfId="0" applyNumberFormat="1" applyFont="1" applyFill="1" applyBorder="1"/>
    <xf numFmtId="169" fontId="11" fillId="0" borderId="1" xfId="0" applyNumberFormat="1" applyFont="1" applyBorder="1"/>
    <xf numFmtId="169" fontId="5" fillId="2" borderId="2" xfId="0" applyNumberFormat="1" applyFont="1" applyFill="1" applyBorder="1" applyAlignment="1">
      <alignment horizontal="left" vertical="top" wrapText="1"/>
    </xf>
    <xf numFmtId="169" fontId="6" fillId="0" borderId="1" xfId="0" applyNumberFormat="1" applyFont="1" applyBorder="1"/>
    <xf numFmtId="170" fontId="11" fillId="9" borderId="1" xfId="0" applyNumberFormat="1" applyFont="1" applyFill="1" applyBorder="1"/>
    <xf numFmtId="0" fontId="3" fillId="12" borderId="0" xfId="0" applyFont="1" applyFill="1"/>
    <xf numFmtId="166" fontId="5" fillId="2" borderId="3" xfId="0" applyNumberFormat="1" applyFont="1" applyFill="1" applyBorder="1" applyAlignment="1">
      <alignment horizontal="left" vertical="top" wrapText="1"/>
    </xf>
    <xf numFmtId="0" fontId="7" fillId="3" borderId="4" xfId="0" applyFont="1" applyFill="1" applyBorder="1" applyAlignment="1">
      <alignment horizontal="center" vertical="center" wrapText="1"/>
    </xf>
    <xf numFmtId="164" fontId="6" fillId="0" borderId="5" xfId="0" applyNumberFormat="1" applyFont="1" applyBorder="1"/>
    <xf numFmtId="166" fontId="5" fillId="13" borderId="3" xfId="0" applyNumberFormat="1" applyFont="1" applyFill="1" applyBorder="1" applyAlignment="1">
      <alignment horizontal="left" vertical="top" wrapText="1"/>
    </xf>
    <xf numFmtId="0" fontId="7" fillId="3" borderId="6" xfId="0" applyFont="1" applyFill="1" applyBorder="1" applyAlignment="1">
      <alignment horizontal="center" vertical="center" wrapText="1"/>
    </xf>
    <xf numFmtId="164" fontId="6" fillId="0" borderId="7" xfId="0" applyNumberFormat="1" applyFont="1" applyBorder="1"/>
    <xf numFmtId="3" fontId="6" fillId="0" borderId="8" xfId="0" applyNumberFormat="1" applyFont="1" applyBorder="1"/>
    <xf numFmtId="3" fontId="5" fillId="2" borderId="3" xfId="0" applyNumberFormat="1" applyFont="1" applyFill="1" applyBorder="1" applyAlignment="1">
      <alignment horizontal="left" vertical="top" wrapText="1"/>
    </xf>
    <xf numFmtId="169" fontId="11" fillId="0" borderId="8" xfId="0" applyNumberFormat="1" applyFont="1" applyBorder="1"/>
    <xf numFmtId="169" fontId="5" fillId="2" borderId="3" xfId="0" applyNumberFormat="1" applyFont="1" applyFill="1" applyBorder="1" applyAlignment="1">
      <alignment horizontal="left" vertical="top" wrapText="1"/>
    </xf>
    <xf numFmtId="169" fontId="6" fillId="0" borderId="8" xfId="0" applyNumberFormat="1" applyFont="1" applyBorder="1"/>
    <xf numFmtId="170" fontId="11" fillId="9" borderId="8" xfId="0" applyNumberFormat="1" applyFont="1" applyFill="1" applyBorder="1"/>
    <xf numFmtId="166" fontId="5" fillId="13" borderId="9" xfId="0" applyNumberFormat="1" applyFont="1" applyFill="1" applyBorder="1" applyAlignment="1">
      <alignment horizontal="left" vertical="top" wrapText="1"/>
    </xf>
    <xf numFmtId="0" fontId="0" fillId="0" borderId="10" xfId="0" applyBorder="1"/>
    <xf numFmtId="3" fontId="6" fillId="0" borderId="4" xfId="0" applyNumberFormat="1" applyFont="1" applyBorder="1"/>
    <xf numFmtId="169" fontId="11" fillId="0" borderId="5" xfId="0" applyNumberFormat="1" applyFont="1" applyBorder="1"/>
    <xf numFmtId="169" fontId="5" fillId="2" borderId="11" xfId="0" applyNumberFormat="1" applyFont="1" applyFill="1" applyBorder="1" applyAlignment="1">
      <alignment horizontal="left" vertical="top" wrapText="1"/>
    </xf>
    <xf numFmtId="169" fontId="6" fillId="0" borderId="5" xfId="0" applyNumberFormat="1" applyFont="1" applyBorder="1"/>
    <xf numFmtId="165" fontId="15" fillId="9"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0" fontId="9" fillId="0" borderId="0" xfId="0" applyFont="1" applyAlignment="1"/>
    <xf numFmtId="0" fontId="0" fillId="0" borderId="0" xfId="0" applyAlignment="1"/>
  </cellXfs>
  <cellStyles count="1">
    <cellStyle name="Normal" xfId="0" builtinId="0"/>
  </cellStyles>
  <dxfs count="0"/>
  <tableStyles count="0" defaultTableStyle="TableStyleMedium9" defaultPivotStyle="PivotStyleLight16"/>
  <colors>
    <mruColors>
      <color rgb="FFC96B20"/>
      <color rgb="FFF8971D"/>
      <color rgb="FFFFF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76200</xdr:rowOff>
    </xdr:from>
    <xdr:to>
      <xdr:col>0</xdr:col>
      <xdr:colOff>3848100</xdr:colOff>
      <xdr:row>45</xdr:row>
      <xdr:rowOff>114300</xdr:rowOff>
    </xdr:to>
    <xdr:sp macro="" textlink="">
      <xdr:nvSpPr>
        <xdr:cNvPr id="2" name="Rectangle 1">
          <a:extLst>
            <a:ext uri="{FF2B5EF4-FFF2-40B4-BE49-F238E27FC236}">
              <a16:creationId xmlns:a16="http://schemas.microsoft.com/office/drawing/2014/main" id="{8C167537-C6B4-99A9-ADB7-9E2AC287961C}"/>
            </a:ext>
          </a:extLst>
        </xdr:cNvPr>
        <xdr:cNvSpPr/>
      </xdr:nvSpPr>
      <xdr:spPr>
        <a:xfrm>
          <a:off x="177800" y="76200"/>
          <a:ext cx="3670300" cy="8674100"/>
        </a:xfrm>
        <a:prstGeom prst="rect">
          <a:avLst/>
        </a:prstGeom>
        <a:solidFill>
          <a:srgbClr val="FFF0D6"/>
        </a:solidFill>
        <a:ln>
          <a:solidFill>
            <a:srgbClr val="C96B2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UNDERSTANDING MEDICAID BILLING</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This tool helps staff who are not yet Medicaid providers</a:t>
          </a:r>
          <a:r>
            <a:rPr lang="en-US">
              <a:solidFill>
                <a:schemeClr val="tx1"/>
              </a:solidFill>
              <a:effectLst/>
            </a:rPr>
            <a:t> </a:t>
          </a:r>
          <a:r>
            <a:rPr lang="en-US" sz="1100" b="0" i="0" u="none" strike="noStrike">
              <a:solidFill>
                <a:schemeClr val="tx1"/>
              </a:solidFill>
              <a:effectLst/>
              <a:latin typeface="+mn-lt"/>
              <a:ea typeface="+mn-ea"/>
              <a:cs typeface="+mn-cs"/>
            </a:rPr>
            <a:t>understand documentation requirements and billing logic.</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Per Diem: 1 qualifying contact/day = 1 billable unit.</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HOW TO USE THIS TOOL</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FOR STAFF</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1. Use the Data Entry tab or go directly to your named tab.</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2. Enter: date, start/end times, activity (dropdown), notes.</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3. Duration auto-calculates. Log daily, not from memory.</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4. This is a planning tool, not a performance evaluation.</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FOR SITE ADMINS</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1. Enter staff names in the roster (left).</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2. Set study dates. Toggle time columns on/off.</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3. To access rate/billing settings: unhide Admin Config.</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Documentation workflow:</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1. Deliver qualifying service (face-to-face or collateral).</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2. Document same day in EHR (what, who, when, why).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3. Service generates billable unit per payment model.</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4. Claims submitted through billing system.</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5. Time study validates your productivity assumptions.</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tx1"/>
              </a:solidFill>
              <a:effectLst/>
              <a:latin typeface="+mn-lt"/>
              <a:ea typeface="+mn-ea"/>
              <a:cs typeface="+mn-cs"/>
            </a:rPr>
            <a:t>MICROSOFT FORMS FOR PRIVACY</a:t>
          </a:r>
          <a:r>
            <a:rPr lang="en-US">
              <a:solidFill>
                <a:schemeClr val="tx1"/>
              </a:solidFill>
              <a:effectLst/>
            </a:rPr>
            <a:t> (Optional)</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Option A: Single form with staff name dropdown.</a:t>
          </a:r>
          <a:r>
            <a:rPr lang="en-US">
              <a:solidFill>
                <a:schemeClr val="tx1"/>
              </a:solidFill>
              <a:effectLst/>
            </a:rPr>
            <a:t> </a:t>
          </a: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Create form at forms.office.com with fields: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1. Staff Name</a:t>
          </a:r>
          <a:r>
            <a:rPr lang="en-US">
              <a:solidFill>
                <a:schemeClr val="tx1"/>
              </a:solidFill>
              <a:effectLst/>
            </a:rPr>
            <a:t> </a:t>
          </a:r>
          <a:r>
            <a:rPr lang="en-US" sz="1100" b="0" i="0" u="none" strike="noStrike">
              <a:solidFill>
                <a:schemeClr val="tx1"/>
              </a:solidFill>
              <a:effectLst/>
              <a:latin typeface="+mn-lt"/>
              <a:ea typeface="+mn-ea"/>
              <a:cs typeface="+mn-cs"/>
            </a:rPr>
            <a:t>(dropdown),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2. Date, Start/End Time,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3. Activity (dropdown of</a:t>
          </a:r>
          <a:r>
            <a:rPr lang="en-US">
              <a:solidFill>
                <a:schemeClr val="tx1"/>
              </a:solidFill>
              <a:effectLst/>
            </a:rPr>
            <a:t> </a:t>
          </a:r>
          <a:r>
            <a:rPr lang="en-US" sz="1100" b="0" i="0" u="none" strike="noStrike">
              <a:solidFill>
                <a:schemeClr val="tx1"/>
              </a:solidFill>
              <a:effectLst/>
              <a:latin typeface="+mn-lt"/>
              <a:ea typeface="+mn-ea"/>
              <a:cs typeface="+mn-cs"/>
            </a:rPr>
            <a:t> services),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4. Duration,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5. Participant ID,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6. Notes.</a:t>
          </a:r>
          <a:r>
            <a:rPr lang="en-US">
              <a:solidFill>
                <a:schemeClr val="tx1"/>
              </a:solidFill>
              <a:effectLst/>
            </a:rPr>
            <a:t> </a:t>
          </a:r>
          <a:r>
            <a:rPr lang="en-US" sz="1100" b="0" i="0" u="none" strike="noStrike">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Export responses &gt; paste into correct staff tab.</a:t>
          </a:r>
          <a:r>
            <a:rPr lang="en-US">
              <a:solidFill>
                <a:schemeClr val="tx1"/>
              </a:solidFill>
              <a:effectLst/>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Option B: Individual form per staff member.</a:t>
          </a:r>
          <a:r>
            <a:rPr lang="en-US">
              <a:solidFill>
                <a:schemeClr val="tx1"/>
              </a:solidFill>
              <a:effectLst/>
            </a:rPr>
            <a:t> </a:t>
          </a:r>
          <a:r>
            <a:rPr lang="en-US" sz="1100" b="0" i="0" u="none" strike="noStrike">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1. Create separate form per person (no name field needed).</a:t>
          </a:r>
          <a:r>
            <a:rPr lang="en-US">
              <a:solidFill>
                <a:schemeClr val="tx1"/>
              </a:solidFill>
              <a:effectLst/>
            </a:rPr>
            <a:t> </a:t>
          </a:r>
          <a:r>
            <a:rPr lang="en-US" sz="1100" b="0" i="0" u="none" strike="noStrike">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2. Each person gets a private link. Full privacy.</a:t>
          </a:r>
          <a:r>
            <a:rPr lang="en-US">
              <a:solidFill>
                <a:schemeClr val="tx1"/>
              </a:solidFill>
              <a:effectLst/>
            </a:rPr>
            <a:t> </a:t>
          </a:r>
          <a:r>
            <a:rPr lang="en-US" sz="1100" b="0" i="0" u="none" strike="noStrike">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mn-lt"/>
              <a:ea typeface="+mn-ea"/>
              <a:cs typeface="+mn-cs"/>
            </a:rPr>
            <a:t>Export each form &gt; paste into matching staff tab.</a:t>
          </a:r>
          <a:r>
            <a:rPr lang="en-US">
              <a:solidFill>
                <a:schemeClr val="tx1"/>
              </a:solidFill>
              <a:effectLst/>
            </a:rPr>
            <a:t> </a:t>
          </a:r>
          <a:r>
            <a:rPr lang="en-US" sz="1100" b="0" i="0" u="none" strike="noStrike">
              <a:solidFill>
                <a:schemeClr val="tx1"/>
              </a:solidFill>
              <a:effectLst/>
              <a:latin typeface="+mn-lt"/>
              <a:ea typeface="+mn-ea"/>
              <a:cs typeface="+mn-cs"/>
            </a:rPr>
            <a:t>Advanced: Power Automate can auto-route Form responses</a:t>
          </a:r>
          <a:r>
            <a:rPr lang="en-US">
              <a:solidFill>
                <a:schemeClr val="tx1"/>
              </a:solidFill>
              <a:effectLst/>
            </a:rPr>
            <a:t> </a:t>
          </a:r>
          <a:r>
            <a:rPr lang="en-US" sz="1100" b="0" i="0" u="none" strike="noStrike">
              <a:solidFill>
                <a:schemeClr val="tx1"/>
              </a:solidFill>
              <a:effectLst/>
              <a:latin typeface="+mn-lt"/>
              <a:ea typeface="+mn-ea"/>
              <a:cs typeface="+mn-cs"/>
            </a:rPr>
            <a:t>to staff tabs if the workbook is in SharePoint/OneDrive.</a:t>
          </a:r>
          <a:r>
            <a:rPr lang="en-US">
              <a:solidFill>
                <a:schemeClr val="tx1"/>
              </a:solidFill>
              <a:effectLst/>
            </a:rPr>
            <a:t> </a:t>
          </a:r>
        </a:p>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B0EC3B0-C8E4-B945-B2DC-BA99C96D225D}">
  <we:reference id="WA200009404" version="1.0.0.8" store="Omex" storeType="OMEX"/>
  <we:alternateReferences>
    <we:reference id="WA200009404" version="1.0.0.8"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96B20"/>
  </sheetPr>
  <dimension ref="B2:C65"/>
  <sheetViews>
    <sheetView workbookViewId="0"/>
  </sheetViews>
  <sheetFormatPr defaultColWidth="8.85546875" defaultRowHeight="14.45"/>
  <cols>
    <col min="1" max="1" width="3" customWidth="1"/>
    <col min="2" max="2" width="38" customWidth="1"/>
    <col min="3" max="3" width="35" customWidth="1"/>
    <col min="4" max="4" width="5" customWidth="1"/>
    <col min="5" max="5" width="38" customWidth="1"/>
    <col min="6" max="6" width="35" customWidth="1"/>
  </cols>
  <sheetData>
    <row r="2" spans="2:3" ht="21">
      <c r="B2" s="1" t="s">
        <v>0</v>
      </c>
    </row>
    <row r="3" spans="2:3">
      <c r="B3" s="2" t="s">
        <v>1</v>
      </c>
    </row>
    <row r="5" spans="2:3" ht="15.6">
      <c r="B5" s="3" t="s">
        <v>2</v>
      </c>
    </row>
    <row r="6" spans="2:3" ht="26.1">
      <c r="B6" s="4" t="s">
        <v>3</v>
      </c>
      <c r="C6" s="5" t="s">
        <v>4</v>
      </c>
    </row>
    <row r="7" spans="2:3">
      <c r="B7" s="4" t="s">
        <v>5</v>
      </c>
      <c r="C7" s="5" t="s">
        <v>6</v>
      </c>
    </row>
    <row r="8" spans="2:3">
      <c r="B8" s="4" t="s">
        <v>7</v>
      </c>
      <c r="C8" s="5" t="s">
        <v>8</v>
      </c>
    </row>
    <row r="9" spans="2:3">
      <c r="B9" s="4" t="s">
        <v>9</v>
      </c>
      <c r="C9" s="5" t="s">
        <v>10</v>
      </c>
    </row>
    <row r="10" spans="2:3">
      <c r="B10" s="4" t="s">
        <v>11</v>
      </c>
      <c r="C10" s="5" t="s">
        <v>12</v>
      </c>
    </row>
    <row r="11" spans="2:3">
      <c r="B11" s="4" t="s">
        <v>13</v>
      </c>
      <c r="C11" s="5" t="s">
        <v>14</v>
      </c>
    </row>
    <row r="12" spans="2:3">
      <c r="B12" s="4" t="s">
        <v>15</v>
      </c>
      <c r="C12" s="5" t="s">
        <v>16</v>
      </c>
    </row>
    <row r="15" spans="2:3" ht="15.6">
      <c r="B15" s="3" t="s">
        <v>17</v>
      </c>
    </row>
    <row r="16" spans="2:3">
      <c r="B16" s="4" t="s">
        <v>18</v>
      </c>
      <c r="C16" s="5" t="s">
        <v>19</v>
      </c>
    </row>
    <row r="18" spans="2:3" ht="15.6">
      <c r="B18" s="3" t="s">
        <v>20</v>
      </c>
    </row>
    <row r="19" spans="2:3">
      <c r="B19" s="4" t="s">
        <v>21</v>
      </c>
      <c r="C19" s="5" t="s">
        <v>22</v>
      </c>
    </row>
    <row r="20" spans="2:3">
      <c r="B20" s="4" t="s">
        <v>23</v>
      </c>
      <c r="C20" s="5" t="s">
        <v>24</v>
      </c>
    </row>
    <row r="21" spans="2:3">
      <c r="B21" s="4" t="s">
        <v>25</v>
      </c>
      <c r="C21" s="5" t="s">
        <v>26</v>
      </c>
    </row>
    <row r="22" spans="2:3">
      <c r="B22" s="4" t="s">
        <v>27</v>
      </c>
      <c r="C22" s="6">
        <v>85.6</v>
      </c>
    </row>
    <row r="23" spans="2:3">
      <c r="B23" s="4" t="s">
        <v>28</v>
      </c>
      <c r="C23" s="7">
        <v>180</v>
      </c>
    </row>
    <row r="24" spans="2:3">
      <c r="B24" s="4" t="s">
        <v>29</v>
      </c>
      <c r="C24" s="7">
        <v>30</v>
      </c>
    </row>
    <row r="25" spans="2:3">
      <c r="B25" s="4" t="s">
        <v>30</v>
      </c>
      <c r="C25" s="5" t="s">
        <v>31</v>
      </c>
    </row>
    <row r="26" spans="2:3">
      <c r="B26" s="4" t="s">
        <v>32</v>
      </c>
      <c r="C26" s="5" t="s">
        <v>33</v>
      </c>
    </row>
    <row r="29" spans="2:3" ht="15.6">
      <c r="B29" s="3" t="s">
        <v>34</v>
      </c>
    </row>
    <row r="30" spans="2:3">
      <c r="B30" s="4" t="s">
        <v>35</v>
      </c>
      <c r="C30" s="8">
        <v>0.75</v>
      </c>
    </row>
    <row r="31" spans="2:3">
      <c r="B31" s="4" t="s">
        <v>36</v>
      </c>
      <c r="C31" s="8">
        <v>0.3</v>
      </c>
    </row>
    <row r="32" spans="2:3">
      <c r="B32" s="4" t="s">
        <v>37</v>
      </c>
      <c r="C32" s="8">
        <v>0.1</v>
      </c>
    </row>
    <row r="33" spans="2:3">
      <c r="B33" s="4" t="s">
        <v>38</v>
      </c>
      <c r="C33" s="8">
        <v>0.05</v>
      </c>
    </row>
    <row r="34" spans="2:3">
      <c r="B34" s="4" t="s">
        <v>39</v>
      </c>
      <c r="C34" s="6">
        <v>0.7</v>
      </c>
    </row>
    <row r="35" spans="2:3">
      <c r="B35" s="4" t="s">
        <v>40</v>
      </c>
      <c r="C35" s="7">
        <v>20</v>
      </c>
    </row>
    <row r="36" spans="2:3">
      <c r="B36" s="4" t="s">
        <v>41</v>
      </c>
      <c r="C36" s="7">
        <v>10</v>
      </c>
    </row>
    <row r="37" spans="2:3">
      <c r="B37" s="4" t="s">
        <v>42</v>
      </c>
      <c r="C37" s="9">
        <v>8</v>
      </c>
    </row>
    <row r="38" spans="2:3">
      <c r="B38" s="4" t="s">
        <v>43</v>
      </c>
      <c r="C38" s="7">
        <v>365</v>
      </c>
    </row>
    <row r="39" spans="2:3">
      <c r="B39" s="4" t="s">
        <v>44</v>
      </c>
      <c r="C39" s="7">
        <v>104</v>
      </c>
    </row>
    <row r="40" spans="2:3">
      <c r="B40" s="4" t="s">
        <v>45</v>
      </c>
      <c r="C40" s="10">
        <f>C38-C39</f>
        <v>261</v>
      </c>
    </row>
    <row r="41" spans="2:3">
      <c r="B41" s="4" t="s">
        <v>46</v>
      </c>
      <c r="C41" s="7">
        <v>12</v>
      </c>
    </row>
    <row r="44" spans="2:3" ht="15.6">
      <c r="B44" s="3" t="s">
        <v>47</v>
      </c>
    </row>
    <row r="45" spans="2:3">
      <c r="B45" s="4" t="s">
        <v>48</v>
      </c>
      <c r="C45" s="7">
        <v>100</v>
      </c>
    </row>
    <row r="46" spans="2:3">
      <c r="B46" s="4" t="s">
        <v>49</v>
      </c>
      <c r="C46" s="8">
        <v>0.5</v>
      </c>
    </row>
    <row r="47" spans="2:3">
      <c r="B47" s="4" t="s">
        <v>50</v>
      </c>
      <c r="C47" s="8">
        <v>0.75</v>
      </c>
    </row>
    <row r="48" spans="2:3">
      <c r="B48" s="4" t="s">
        <v>51</v>
      </c>
      <c r="C48" s="8">
        <v>1</v>
      </c>
    </row>
    <row r="50" spans="2:3" ht="15.6">
      <c r="B50" s="3" t="s">
        <v>52</v>
      </c>
    </row>
    <row r="51" spans="2:3">
      <c r="B51" s="4" t="s">
        <v>53</v>
      </c>
      <c r="C51" s="7">
        <v>4</v>
      </c>
    </row>
    <row r="52" spans="2:3">
      <c r="B52" s="4" t="s">
        <v>54</v>
      </c>
      <c r="C52" s="8">
        <v>0.65</v>
      </c>
    </row>
    <row r="55" spans="2:3" ht="15.6">
      <c r="B55" s="3" t="s">
        <v>55</v>
      </c>
    </row>
    <row r="56" spans="2:3">
      <c r="B56" s="11" t="str">
        <f>'Instructions &amp; Site Admin'!B20</f>
        <v>Staff 1</v>
      </c>
    </row>
    <row r="57" spans="2:3">
      <c r="B57" s="11">
        <f>'Instructions &amp; Site Admin'!B21</f>
        <v>0</v>
      </c>
    </row>
    <row r="58" spans="2:3">
      <c r="B58" s="11">
        <f>'Instructions &amp; Site Admin'!B22</f>
        <v>0</v>
      </c>
    </row>
    <row r="59" spans="2:3">
      <c r="B59" s="11">
        <f>'Instructions &amp; Site Admin'!B23</f>
        <v>0</v>
      </c>
    </row>
    <row r="60" spans="2:3">
      <c r="B60" s="11">
        <f>'Instructions &amp; Site Admin'!B24</f>
        <v>0</v>
      </c>
    </row>
    <row r="61" spans="2:3">
      <c r="B61" s="11">
        <f>'Instructions &amp; Site Admin'!B25</f>
        <v>0</v>
      </c>
    </row>
    <row r="62" spans="2:3">
      <c r="B62" s="11">
        <f>'Instructions &amp; Site Admin'!B26</f>
        <v>0</v>
      </c>
    </row>
    <row r="63" spans="2:3">
      <c r="B63" s="11">
        <f>'Instructions &amp; Site Admin'!B27</f>
        <v>0</v>
      </c>
    </row>
    <row r="64" spans="2:3">
      <c r="B64" s="11">
        <f>'Instructions &amp; Site Admin'!B28</f>
        <v>0</v>
      </c>
    </row>
    <row r="65" spans="2:2">
      <c r="B65" s="11">
        <f>'Instructions &amp; Site Admin'!B29</f>
        <v>0</v>
      </c>
    </row>
  </sheetData>
  <dataValidations count="45">
    <dataValidation type="list" sqref="C16" xr:uid="{00000000-0002-0000-0000-000000000000}">
      <formula1>"Per Diem,PMPM,15-Minute Increment"</formula1>
    </dataValidation>
    <dataValidation allowBlank="1" showInputMessage="1" showErrorMessage="1" promptTitle="Tool Name" prompt="Enter the name of this tool or study. Appears in headers across all tabs." sqref="C6" xr:uid="{D391C2F5-CC06-8D44-8E0E-92748DAB5E6D}"/>
    <dataValidation allowBlank="1" showInputMessage="1" showErrorMessage="1" promptTitle="Organization" prompt="Your agency or organization name. Appears on all tabs and the Revenue Projection." sqref="C7" xr:uid="{1CEE5B3A-2765-E448-B3C3-FF13F60CA21F}"/>
    <dataValidation allowBlank="1" showInputMessage="1" showErrorMessage="1" promptTitle="State" prompt="Two-letter state abbreviation (e.g. KY). Used in tab headers." sqref="C8" xr:uid="{116A3D56-47A4-F64A-ABA9-8BB17DD4BCC8}"/>
    <dataValidation allowBlank="1" showInputMessage="1" showErrorMessage="1" promptTitle="Program Name" prompt="The program or grant name for this time study (e.g. 'ACT Team 1')." sqref="C9" xr:uid="{AE26D84B-DF14-AA4C-B8EB-85983696AF68}"/>
    <dataValidation allowBlank="1" showInputMessage="1" showErrorMessage="1" promptTitle="Project Code" prompt="Internal project or grant code for tracking purposes. Optional." sqref="C10" xr:uid="{4890AF54-0942-4E48-ACAB-8831E37880E3}"/>
    <dataValidation allowBlank="1" showInputMessage="1" showErrorMessage="1" promptTitle="Payer" prompt="The payer source (e.g. 'Medicaid', 'KDADS', 'MCO'). Used for billing context." sqref="C11" xr:uid="{9CCBB53F-7321-504F-9509-ABAF44005321}"/>
    <dataValidation allowBlank="1" showInputMessage="1" showErrorMessage="1" promptTitle="Provider Type" prompt="Your provider type classification (e.g. 'CMHC', 'LBHP'). Used in billing setup." sqref="C12" xr:uid="{DE0946ED-2559-E248-B1CB-82DBCD2C5DAF}"/>
    <dataValidation allowBlank="1" showInputMessage="1" showErrorMessage="1" promptTitle="Payment Model" prompt="Select the Medicaid payment model: Per Diem, PMPM, or 15-Minute. Drives Revenue Projection formulas." sqref="C15" xr:uid="{BEE793B7-50F5-D34A-99F5-DA5B5B0EEA2E}"/>
    <dataValidation allowBlank="1" showInputMessage="1" showErrorMessage="1" promptTitle="Service Code" prompt="The Medicaid procedure code for this service (e.g. H0043 HE). Used in billing." sqref="C18" xr:uid="{99871903-4939-C047-8A85-44BF0D5C3DB4}"/>
    <dataValidation allowBlank="1" showInputMessage="1" showErrorMessage="1" promptTitle="Service Name" prompt="Human-readable name for the service (e.g. 'Tenancy Supports')." sqref="C19" xr:uid="{09CD3979-2318-364E-B191-295E35F9CA38}"/>
    <dataValidation allowBlank="1" showInputMessage="1" showErrorMessage="1" promptTitle="Modifier" prompt="Any applicable billing modifier appended to the service code (e.g. HE, HK, U1)." sqref="C20" xr:uid="{8F528CD4-5D1C-784F-85B8-FB005160CBDE}"/>
    <dataValidation allowBlank="1" showInputMessage="1" showErrorMessage="1" promptTitle="Rate" prompt="Medicaid reimbursement rate per unit/day/member. Flows to Revenue Projection. Example: 85.60" sqref="C21" xr:uid="{D4017B39-0FE4-9841-85CA-C9C67922737E}"/>
    <dataValidation allowBlank="1" showInputMessage="1" showErrorMessage="1" promptTitle="Auth Period (days)" prompt="Number of days in a standard authorization period. Typically 180 days (6 months). Drives caseload math." sqref="C22" xr:uid="{C2CAEB1E-8CEC-7042-AB34-1DDD4B81E93D}"/>
    <dataValidation allowBlank="1" showInputMessage="1" showErrorMessage="1" promptTitle="Billing Cap" prompt="Maximum billable days per auth period per member. Enter as a whole number (e.g. 30)." sqref="C23" xr:uid="{08E8B2F8-FB12-CA4D-90DE-42826F093C70}"/>
    <dataValidation allowBlank="1" showInputMessage="1" showErrorMessage="1" promptTitle="Billing System" prompt="The billing system used to submit claims (e.g. KYMMIS, Netsmart). For documentation only." sqref="C24" xr:uid="{EAD2B899-DFD7-9F46-A4FE-59B7314336DB}"/>
    <dataValidation allowBlank="1" showInputMessage="1" showErrorMessage="1" promptTitle="Doc System" prompt="The EHR/documentation system used by staff (e.g. Therap, CareFabric). For documentation only." sqref="C25" xr:uid="{716EA2BE-E5CE-7C48-AD8B-FFA1E37AF114}"/>
    <dataValidation allowBlank="1" showInputMessage="1" showErrorMessage="1" promptTitle="Productivity Target" prompt="Target % of staff time spent on billable/direct services. Enter as decimal (e.g. 0.75 = 75%). Industry standard: 65–80%." sqref="C28" xr:uid="{B06EE14E-DA87-E941-9E35-42CCA484FEF5}"/>
    <dataValidation allowBlank="1" showInputMessage="1" showErrorMessage="1" promptTitle="Fringe Rate" prompt="Benefits as % of base salary. Enter as decimal (e.g. 0.30 = 30%). Used in Revenue Projection cost modeling." sqref="C29" xr:uid="{A4E95757-A96B-F44C-AE92-F472B1AA2161}"/>
    <dataValidation allowBlank="1" showInputMessage="1" showErrorMessage="1" promptTitle="Indirect Rate" prompt="Overhead/indirect costs as % of direct costs. Enter as decimal (e.g. 0.10 = 10%)." sqref="C30" xr:uid="{0E947F3E-4297-B048-B25D-3D0250780184}"/>
    <dataValidation allowBlank="1" showInputMessage="1" showErrorMessage="1" promptTitle="Inflation Rate" prompt="Annual cost inflation assumption for 5-year projections. Enter as decimal (e.g. 0.05 = 5%)." sqref="C31" xr:uid="{6047A722-A5D8-994D-8AC5-556003DD6AA9}"/>
    <dataValidation allowBlank="1" showInputMessage="1" showErrorMessage="1" promptTitle="Mileage Rate" prompt="IRS mileage reimbursement rate per mile (e.g. 0.70). Used in cost projections." sqref="C32" xr:uid="{28898F87-09A7-5642-B9A3-46517039612A}"/>
    <dataValidation allowBlank="1" showInputMessage="1" showErrorMessage="1" promptTitle="PTO/Holiday Days" prompt="Total paid time off + holidays per year per staff. Subtracted from gross working days (e.g. 20)." sqref="C33" xr:uid="{C736EE7D-C365-5C40-9101-2867C93D77BF}"/>
    <dataValidation allowBlank="1" showInputMessage="1" showErrorMessage="1" promptTitle="Training Days" prompt="Required training days per year per staff. Subtracted from gross working days (e.g. 10)." sqref="C34" xr:uid="{7145F9EB-38A5-1C4C-94FE-C57B47FA3237}"/>
    <dataValidation allowBlank="1" showInputMessage="1" showErrorMessage="1" promptTitle="Working Hrs/Day" prompt="Standard paid hours per workday (e.g. 8). Used to convert hours to FTE calculations." sqref="C35" xr:uid="{33E08B26-8B49-5F45-91F5-204332A194C0}"/>
    <dataValidation allowBlank="1" showInputMessage="1" showErrorMessage="1" promptTitle="Calendar Days/Yr" prompt="Total calendar days in the year. Enter 365 (or 366 for leap year). Used to calculate working days." sqref="C36" xr:uid="{7BF38312-9908-464A-A690-A18DF23CF768}"/>
    <dataValidation allowBlank="1" showInputMessage="1" showErrorMessage="1" promptTitle="Weekend Days/Yr" prompt="Total Saturday + Sunday days in the year. Typically 104. Subtracted from calendar days." sqref="C37" xr:uid="{DAE04A4D-58D4-DC44-8E97-4624C9D52641}"/>
    <dataValidation allowBlank="1" showInputMessage="1" showErrorMessage="1" promptTitle="Gross Working Days" prompt="Auto-calculated: Calendar Days minus Weekend Days. Verify this is correct for your fiscal year." sqref="C38" xr:uid="{F7920F89-7F79-FF4F-8C83-EBFC9831DD9B}"/>
    <dataValidation allowBlank="1" showInputMessage="1" showErrorMessage="1" promptTitle="Caseload Ratio" prompt="Target active cases per FTE staff member (e.g. 12). Used in Revenue Projection headcount math." sqref="C39" xr:uid="{8B9CFCE9-91B4-364C-A640-1F7BD6F1CD28}"/>
    <dataValidation allowBlank="1" showInputMessage="1" showErrorMessage="1" promptTitle="PMPM Enrollment" prompt="Total member enrollment for PMPM model. Enter projected number of enrolled members per month." sqref="C42" xr:uid="{C17B7E3F-15C8-0041-8EAA-8A12D8FC1FA3}"/>
    <dataValidation allowBlank="1" showInputMessage="1" showErrorMessage="1" promptTitle="Mo 1-3 Ramp" prompt="Ramp-up rate for months 1–3 as decimal (e.g. 0.50 = 50% of full enrollment). Accounts for startup delays." sqref="C43" xr:uid="{B8C43879-89FA-7C44-8CCB-5C402B7F3EBE}"/>
    <dataValidation allowBlank="1" showInputMessage="1" showErrorMessage="1" promptTitle="Mo 4-6 Ramp" prompt="Ramp-up rate for months 4–6 as decimal (e.g. 0.75 = 75% of full enrollment)." sqref="C44" xr:uid="{387F9F0E-3929-FD46-8C66-3870B2238228}"/>
    <dataValidation allowBlank="1" showInputMessage="1" showErrorMessage="1" promptTitle="Mo 7-12 Ramp" prompt="Ramp-up rate for months 7–12 as decimal (e.g. 1.00 = full enrollment)." sqref="C45" xr:uid="{A7F98688-DAAA-BB4A-AFF5-AA89843A0B03}"/>
    <dataValidation allowBlank="1" showInputMessage="1" showErrorMessage="1" promptTitle="Max Units/Hr" prompt="Maximum 15-minute billing units per hour. Standard is 4 (4 × 15 min = 60 min). Do not change unless payer specifies otherwise." sqref="C48" xr:uid="{8F75AC53-92C3-6249-ABEE-D6EEF3C506BE}"/>
    <dataValidation allowBlank="1" showInputMessage="1" showErrorMessage="1" promptTitle="% Day Direct" prompt="Estimated % of the workday spent on direct billable service. Enter as decimal (e.g. 0.65 = 65%). Drives 15-min unit projections." sqref="C49" xr:uid="{B381C4D7-B876-CE4A-A813-5F36DFAD1540}"/>
    <dataValidation allowBlank="1" showInputMessage="1" showErrorMessage="1" promptTitle="Staff 1 Name" prompt="Enter the full name of Staff Member 1. This name is used for VBA/macro routing to match the staff tab. Must match the tab name exactly (e.g. 'Staff 1')." sqref="C53" xr:uid="{05852C4B-0288-3544-B767-0F8E416D8E36}"/>
    <dataValidation allowBlank="1" showInputMessage="1" showErrorMessage="1" promptTitle="Staff 2 Name" prompt="Enter the full name of Staff Member 2. This name is used for VBA/macro routing to match the staff tab. Must match the tab name exactly (e.g. 'Staff 2')." sqref="C54" xr:uid="{166F3C7B-317C-2B45-83F5-2A5E820AF4CC}"/>
    <dataValidation allowBlank="1" showInputMessage="1" showErrorMessage="1" promptTitle="Staff 3 Name" prompt="Enter the full name of Staff Member 3. This name is used for VBA/macro routing to match the staff tab. Must match the tab name exactly (e.g. 'Staff 3')." sqref="C55" xr:uid="{2C97A8DD-7D09-5142-BEF1-DE5751AD5157}"/>
    <dataValidation allowBlank="1" showInputMessage="1" showErrorMessage="1" promptTitle="Staff 4 Name" prompt="Enter the full name of Staff Member 4. This name is used for VBA/macro routing to match the staff tab. Must match the tab name exactly (e.g. 'Staff 4')." sqref="C56" xr:uid="{00C02DFD-9D20-F44D-AF85-41EBB88FFBFE}"/>
    <dataValidation allowBlank="1" showInputMessage="1" showErrorMessage="1" promptTitle="Staff 5 Name" prompt="Enter the full name of Staff Member 5. This name is used for VBA/macro routing to match the staff tab. Must match the tab name exactly (e.g. 'Staff 5')." sqref="C57" xr:uid="{5964E7AF-709A-C34D-B2AE-8D8A6D8E9B35}"/>
    <dataValidation allowBlank="1" showInputMessage="1" showErrorMessage="1" promptTitle="Staff 6 Name" prompt="Enter the full name of Staff Member 6. This name is used for VBA/macro routing to match the staff tab. Must match the tab name exactly (e.g. 'Staff 6')." sqref="C58" xr:uid="{4CFEE2F2-7B0C-464D-A1C7-0F0C7C99C5FF}"/>
    <dataValidation allowBlank="1" showInputMessage="1" showErrorMessage="1" promptTitle="Staff 7 Name" prompt="Enter the full name of Staff Member 7. This name is used for VBA/macro routing to match the staff tab. Must match the tab name exactly (e.g. 'Staff 7')." sqref="C59" xr:uid="{040D0C5E-ECF4-1343-ADED-4CC52471E887}"/>
    <dataValidation allowBlank="1" showInputMessage="1" showErrorMessage="1" promptTitle="Staff 8 Name" prompt="Enter the full name of Staff Member 8. This name is used for VBA/macro routing to match the staff tab. Must match the tab name exactly (e.g. 'Staff 8')." sqref="C60" xr:uid="{498A12A5-9FD1-ED47-B56A-76BB30AFCCB4}"/>
    <dataValidation allowBlank="1" showInputMessage="1" showErrorMessage="1" promptTitle="Staff 9 Name" prompt="Enter the full name of Staff Member 9. This name is used for VBA/macro routing to match the staff tab. Must match the tab name exactly (e.g. 'Staff 9')." sqref="C61" xr:uid="{E3D09076-6114-9542-B829-E55A57795C48}"/>
    <dataValidation allowBlank="1" showInputMessage="1" showErrorMessage="1" promptTitle="Staff 10 Name" prompt="Enter the full name of Staff Member 10. This name is used for VBA/macro routing to match the staff tab. Must match the tab name exactly (e.g. 'Staff 10')." sqref="C62" xr:uid="{6D64D21B-E22F-274F-99D4-C99D97F6B2AB}"/>
  </dataValidations>
  <pageMargins left="0.5" right="0.5" top="1" bottom="1" header="0.5" footer="0.5"/>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3B5468"/>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Admin'!B25&lt;&gt;"",'Instructions &amp; Site Admin'!B25&amp;" — Daily Activity Tracker","(No Staff Assigned)")</f>
        <v>(No Staff Assigned)</v>
      </c>
    </row>
    <row r="3" spans="2:12">
      <c r="B3" s="33" t="str">
        <f>IF('Instructions &amp; Site Admin'!C25&lt;&gt;"",'Instructions &amp; Site Admin'!C25,"")</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A8BF25C3-E553-0849-96D4-76F5D8BA77C7}"/>
    <dataValidation allowBlank="1" showInputMessage="1" showErrorMessage="1" promptTitle="Start Time" prompt="Enter the time this activity started (e.g. 9:00 AM or 9:00). Used to auto-calculate Duration. Required for the 15-Minute billing model." sqref="C7:C175" xr:uid="{D78EA419-D469-1446-9ABA-3091A9D7342C}"/>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389BA319-D90F-D242-AECB-CDAF2AD6E2F6}"/>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E2DBCE32-57F2-674D-9E00-9AC32D3A74A0}"/>
    <dataValidation allowBlank="1" showInputMessage="1" showErrorMessage="1" promptTitle="Category (Auto)" prompt="Auto-filled from Activity dropdown. Shows Pre-Tenancy, Tenancy Sustaining, or Non-Billable. Do not edit manually." sqref="H7:H175" xr:uid="{E455F781-F341-7E43-A071-09EE7F88889C}"/>
    <dataValidation allowBlank="1" showInputMessage="1" showErrorMessage="1" promptTitle="Billable? (Auto)" prompt="Auto-filled from Activity dropdown. Yes = Medicaid-billable service. No = non-billable. Do not edit manually — change the Activity selection to adjust." sqref="I7:I175" xr:uid="{ADDF4D31-8BAE-3A47-BCD9-69FE68EC2E45}"/>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5820FE42-7F60-6447-8BDD-3656CE6B1177}"/>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FEEC290D-C8C0-C241-B587-6FA0E8B1DFCC}"/>
    <dataValidation allowBlank="1" showInputMessage="1" showErrorMessage="1" promptTitle="End Time" prompt="Enter the time this activity ended (e.g. 10:30 AM or 10:30). Duration is automatically calculated from Start and End Time." sqref="D7:D175" xr:uid="{75F46FD8-7BB1-414E-B3AF-16ABEB859415}"/>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7923CE3C-6A5B-3741-A24B-D0A27BA3BEE8}"/>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8B320017-926A-2B45-AF6B-0A6D73AD33B1}">
          <x14:formula1>
            <xm:f>Activities!$B$2:$B$76</xm:f>
          </x14:formula1>
          <xm:sqref>F7:F175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C96B20"/>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Admin'!B26&lt;&gt;"",'Instructions &amp; Site Admin'!B26&amp;" — Daily Activity Tracker","(No Staff Assigned)")</f>
        <v>(No Staff Assigned)</v>
      </c>
    </row>
    <row r="3" spans="2:12">
      <c r="B3" s="33" t="str">
        <f>IF('Instructions &amp; Site Admin'!C26&lt;&gt;"",'Instructions &amp; Site Admin'!C26,"")</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561B15FD-4607-344B-A213-93C0D05644D1}"/>
    <dataValidation allowBlank="1" showInputMessage="1" showErrorMessage="1" promptTitle="Start Time" prompt="Enter the time this activity started (e.g. 9:00 AM or 9:00). Used to auto-calculate Duration. Required for the 15-Minute billing model." sqref="C7:C175" xr:uid="{E06FF2DF-0184-8F41-8C28-B4FC85F650C4}"/>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D5F5706C-4BC8-1E4C-AA38-B2330656D2E5}"/>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BD18B12A-48D2-5147-8787-14F83C563D0F}"/>
    <dataValidation allowBlank="1" showInputMessage="1" showErrorMessage="1" promptTitle="Category (Auto)" prompt="Auto-filled from Activity dropdown. Shows Pre-Tenancy, Tenancy Sustaining, or Non-Billable. Do not edit manually." sqref="H7:H175" xr:uid="{44F83E61-F47C-E245-ADA2-447692DA1174}"/>
    <dataValidation allowBlank="1" showInputMessage="1" showErrorMessage="1" promptTitle="Billable? (Auto)" prompt="Auto-filled from Activity dropdown. Yes = Medicaid-billable service. No = non-billable. Do not edit manually — change the Activity selection to adjust." sqref="I7:I175" xr:uid="{A1ACA69C-2B2F-6C46-A800-0E91CEADE66E}"/>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43101AFD-BAA0-6540-965E-B76B96B5228F}"/>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B9B23BEB-CF0C-954E-84E9-98E1C2422CA4}"/>
    <dataValidation allowBlank="1" showInputMessage="1" showErrorMessage="1" promptTitle="End Time" prompt="Enter the time this activity ended (e.g. 10:30 AM or 10:30). Duration is automatically calculated from Start and End Time." sqref="D7:D175" xr:uid="{F2EC8A0A-E29B-7148-AFDB-DABBC8751AE7}"/>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EFCD4427-E345-3E43-8E6C-5ACA009E2097}"/>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84C16733-7D6A-1D4E-BC3E-ADE87C0C8D28}">
          <x14:formula1>
            <xm:f>Activities!$B$2:$B$76</xm:f>
          </x14:formula1>
          <xm:sqref>F7:F175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3B5468"/>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Admin'!B27&lt;&gt;"",'Instructions &amp; Site Admin'!B27&amp;" — Daily Activity Tracker","(No Staff Assigned)")</f>
        <v>(No Staff Assigned)</v>
      </c>
    </row>
    <row r="3" spans="2:12">
      <c r="B3" s="33" t="str">
        <f>IF('Instructions &amp; Site Admin'!C27&lt;&gt;"",'Instructions &amp; Site Admin'!C27,"")</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0B2CE39C-BF77-944F-94F1-697ED8325AC1}"/>
    <dataValidation allowBlank="1" showInputMessage="1" showErrorMessage="1" promptTitle="Start Time" prompt="Enter the time this activity started (e.g. 9:00 AM or 9:00). Used to auto-calculate Duration. Required for the 15-Minute billing model." sqref="C7:C175" xr:uid="{F6227793-86F6-7242-B581-B6E8BBEBA529}"/>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B8954D4D-16FB-1144-B5FB-D89BBFB941D6}"/>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42A78015-886B-AB4D-BB5D-7B0F5CDEB9D9}"/>
    <dataValidation allowBlank="1" showInputMessage="1" showErrorMessage="1" promptTitle="Category (Auto)" prompt="Auto-filled from Activity dropdown. Shows Pre-Tenancy, Tenancy Sustaining, or Non-Billable. Do not edit manually." sqref="H7:H175" xr:uid="{C8E21975-F013-AA4A-A612-3EA6817547D2}"/>
    <dataValidation allowBlank="1" showInputMessage="1" showErrorMessage="1" promptTitle="Billable? (Auto)" prompt="Auto-filled from Activity dropdown. Yes = Medicaid-billable service. No = non-billable. Do not edit manually — change the Activity selection to adjust." sqref="I7:I175" xr:uid="{45AA59E7-D2FE-6147-BCC9-39C767F7FE44}"/>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1C0F7C2E-E39B-294B-B643-2B6062787762}"/>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77B104AF-ACC0-E348-954B-13082F745244}"/>
    <dataValidation allowBlank="1" showInputMessage="1" showErrorMessage="1" promptTitle="End Time" prompt="Enter the time this activity ended (e.g. 10:30 AM or 10:30). Duration is automatically calculated from Start and End Time." sqref="D7:D175" xr:uid="{C2B01EBE-A5B4-0145-8712-C4CD352368A8}"/>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9CDDE230-6E36-DB4B-9748-481BE25D958D}"/>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0322D71C-C597-B143-9419-04B5573776E7}">
          <x14:formula1>
            <xm:f>Activities!$B$2:$B$76</xm:f>
          </x14:formula1>
          <xm:sqref>F7:F175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96B20"/>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Admin'!B28&lt;&gt;"",'Instructions &amp; Site Admin'!B28&amp;" — Daily Activity Tracker","(No Staff Assigned)")</f>
        <v>(No Staff Assigned)</v>
      </c>
    </row>
    <row r="3" spans="2:12">
      <c r="B3" s="33" t="str">
        <f>IF('Instructions &amp; Site Admin'!C28&lt;&gt;"",'Instructions &amp; Site Admin'!C28,"")</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DA18CD67-3C08-F84C-885F-968A565D5878}"/>
    <dataValidation allowBlank="1" showInputMessage="1" showErrorMessage="1" promptTitle="Start Time" prompt="Enter the time this activity started (e.g. 9:00 AM or 9:00). Used to auto-calculate Duration. Required for the 15-Minute billing model." sqref="C7:C175" xr:uid="{E9366C31-9B37-AE4F-8460-93E234672241}"/>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238843CF-C698-3B4F-AD2B-93DBB2BE42D5}"/>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1997EEDF-AFEC-B146-9869-D2731A788919}"/>
    <dataValidation allowBlank="1" showInputMessage="1" showErrorMessage="1" promptTitle="Category (Auto)" prompt="Auto-filled from Activity dropdown. Shows Pre-Tenancy, Tenancy Sustaining, or Non-Billable. Do not edit manually." sqref="H7:H175" xr:uid="{F491768E-CC15-6143-BCFF-5FCFE6A192E1}"/>
    <dataValidation allowBlank="1" showInputMessage="1" showErrorMessage="1" promptTitle="Billable? (Auto)" prompt="Auto-filled from Activity dropdown. Yes = Medicaid-billable service. No = non-billable. Do not edit manually — change the Activity selection to adjust." sqref="I7:I175" xr:uid="{00919279-FB67-FB4B-838F-48F78FA43C6A}"/>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E619ED9D-0AFD-D343-823A-C645A8268683}"/>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84B2F06C-6AC4-D242-8341-33A4D76B80AD}"/>
    <dataValidation allowBlank="1" showInputMessage="1" showErrorMessage="1" promptTitle="End Time" prompt="Enter the time this activity ended (e.g. 10:30 AM or 10:30). Duration is automatically calculated from Start and End Time." sqref="D7:D175" xr:uid="{9454C99D-0681-C446-9F06-17F508D850F4}"/>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DF6D345C-FFBD-B545-B118-10307BD75F4B}"/>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3CDA2405-061C-1341-A0D7-53BC01A44DA8}">
          <x14:formula1>
            <xm:f>Activities!$B$2:$B$76</xm:f>
          </x14:formula1>
          <xm:sqref>F7:F175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3B5468"/>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Admin'!B29&lt;&gt;"",'Instructions &amp; Site Admin'!B29&amp;" — Daily Activity Tracker","(No Staff Assigned)")</f>
        <v>(No Staff Assigned)</v>
      </c>
    </row>
    <row r="3" spans="2:12">
      <c r="B3" s="33" t="str">
        <f>IF('Instructions &amp; Site Admin'!C29&lt;&gt;"",'Instructions &amp; Site Admin'!C29,"")</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8826B064-1938-8C41-BE69-A99373597489}"/>
    <dataValidation allowBlank="1" showInputMessage="1" showErrorMessage="1" promptTitle="Start Time" prompt="Enter the time this activity started (e.g. 9:00 AM or 9:00). Used to auto-calculate Duration. Required for the 15-Minute billing model." sqref="C7:C175" xr:uid="{81BB8D58-1301-D142-B8E9-E1303D4E886E}"/>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B9883036-6E65-0147-A349-935736C0916C}"/>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8BDD31D9-AE7F-D94E-AE9A-1FEC85CE2DA2}"/>
    <dataValidation allowBlank="1" showInputMessage="1" showErrorMessage="1" promptTitle="Category (Auto)" prompt="Auto-filled from Activity dropdown. Shows Pre-Tenancy, Tenancy Sustaining, or Non-Billable. Do not edit manually." sqref="H7:H175" xr:uid="{72F1E127-B13B-7C43-A426-B75D513601A7}"/>
    <dataValidation allowBlank="1" showInputMessage="1" showErrorMessage="1" promptTitle="Billable? (Auto)" prompt="Auto-filled from Activity dropdown. Yes = Medicaid-billable service. No = non-billable. Do not edit manually — change the Activity selection to adjust." sqref="I7:I175" xr:uid="{64BAD836-B379-704E-BA7D-E1D3810A94A4}"/>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E99C68C1-59A9-754C-BE0D-294BD2DB0024}"/>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6CCA636D-0CF3-2342-BB18-A74D08EFF804}"/>
    <dataValidation allowBlank="1" showInputMessage="1" showErrorMessage="1" promptTitle="End Time" prompt="Enter the time this activity ended (e.g. 10:30 AM or 10:30). Duration is automatically calculated from Start and End Time." sqref="D7:D175" xr:uid="{97D3505D-4D56-A249-8DCA-E4E490E3EC85}"/>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9421FBDA-5F4E-154B-B96D-16CCE52A4F66}"/>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9C84391F-BB1B-C14A-8574-E129B59861F9}">
          <x14:formula1>
            <xm:f>Activities!$B$2:$B$76</xm:f>
          </x14:formula1>
          <xm:sqref>F7:F175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3B5468"/>
  </sheetPr>
  <dimension ref="B2:F34"/>
  <sheetViews>
    <sheetView workbookViewId="0"/>
  </sheetViews>
  <sheetFormatPr defaultColWidth="8.85546875" defaultRowHeight="14.45"/>
  <cols>
    <col min="1" max="1" width="3" customWidth="1"/>
    <col min="2" max="2" width="42" customWidth="1"/>
    <col min="3" max="3" width="22" customWidth="1"/>
    <col min="4" max="4" width="5" customWidth="1"/>
    <col min="5" max="5" width="42" customWidth="1"/>
    <col min="6" max="6" width="22" customWidth="1"/>
  </cols>
  <sheetData>
    <row r="2" spans="2:3" ht="18.600000000000001">
      <c r="B2" s="17" t="str">
        <f>'Admin Config'!C6</f>
        <v>Supportive Housing Time Study &amp; Productivity Tool</v>
      </c>
    </row>
    <row r="3" spans="2:3">
      <c r="B3" s="18" t="str">
        <f>'Admin Config'!C7&amp;" | "&amp;'Admin Config'!C8&amp;" | "&amp;'Admin Config'!C16&amp;" Model"</f>
        <v>[ORGANIZATION] | [STATE] | Per Diem Model</v>
      </c>
    </row>
    <row r="5" spans="2:3" ht="15.6">
      <c r="B5" s="3" t="s">
        <v>180</v>
      </c>
    </row>
    <row r="6" spans="2:3">
      <c r="B6" s="4" t="s">
        <v>181</v>
      </c>
      <c r="C6" s="11" t="str">
        <f>IF(AND('Instructions &amp; Site Admin'!C8&lt;&gt;"",'Instructions &amp; Site Admin'!C9&lt;&gt;""),TEXT('Instructions &amp; Site Admin'!C8,"MM/DD/YY")&amp;" — "&amp;TEXT('Instructions &amp; Site Admin'!C9,"MM/DD/YY"),"Set dates")</f>
        <v>Set dates</v>
      </c>
    </row>
    <row r="7" spans="2:3">
      <c r="B7" s="4" t="s">
        <v>18</v>
      </c>
      <c r="C7" s="11" t="str">
        <f>'Admin Config'!C16</f>
        <v>Per Diem</v>
      </c>
    </row>
    <row r="8" spans="2:3">
      <c r="B8" s="4" t="s">
        <v>182</v>
      </c>
      <c r="C8" s="10">
        <f>'Staff 1'!G160+'Staff 2'!G160+'Staff 3'!G160+'Staff 4'!G160+'Staff 5'!G160+'Staff 6'!G160+'Staff 7'!G160+'Staff 8'!G160+'Staff 9'!G160+'Staff 10'!G160</f>
        <v>0</v>
      </c>
    </row>
    <row r="9" spans="2:3">
      <c r="B9" s="4" t="s">
        <v>183</v>
      </c>
      <c r="C9" s="46">
        <f>'Staff 1'!G161+'Staff 2'!G161+'Staff 3'!G161+'Staff 4'!G161+'Staff 5'!G161+'Staff 6'!G161+'Staff 7'!G161+'Staff 8'!G161+'Staff 9'!G161+'Staff 10'!G161</f>
        <v>0</v>
      </c>
    </row>
    <row r="10" spans="2:3">
      <c r="B10" s="4" t="s">
        <v>184</v>
      </c>
      <c r="C10" s="10">
        <f>'Staff 1'!G163+'Staff 2'!G163+'Staff 3'!G163+'Staff 4'!G163+'Staff 5'!G163+'Staff 6'!G163+'Staff 7'!G163+'Staff 8'!G163+'Staff 9'!G163+'Staff 10'!G163</f>
        <v>0</v>
      </c>
    </row>
    <row r="11" spans="2:3">
      <c r="B11" s="4" t="s">
        <v>185</v>
      </c>
      <c r="C11" s="10">
        <f>'Staff 1'!G162+'Staff 2'!G162+'Staff 3'!G162+'Staff 4'!G162+'Staff 5'!G162+'Staff 6'!G162+'Staff 7'!G162+'Staff 8'!G162+'Staff 9'!G162+'Staff 10'!G162</f>
        <v>0</v>
      </c>
    </row>
    <row r="14" spans="2:3" ht="15.6">
      <c r="B14" s="3" t="s">
        <v>186</v>
      </c>
    </row>
    <row r="15" spans="2:3">
      <c r="B15" s="82" t="s">
        <v>187</v>
      </c>
      <c r="C15" s="84"/>
    </row>
    <row r="16" spans="2:3" ht="50.1" customHeight="1">
      <c r="B16" s="81">
        <f>IFERROR(C10/C11,0)</f>
        <v>0</v>
      </c>
      <c r="C16" s="84"/>
    </row>
    <row r="19" spans="2:6" ht="15.6">
      <c r="B19" s="3" t="s">
        <v>188</v>
      </c>
      <c r="E19" s="3" t="s">
        <v>189</v>
      </c>
    </row>
    <row r="20" spans="2:6">
      <c r="B20" s="4" t="s">
        <v>190</v>
      </c>
      <c r="C20" s="46">
        <f>'Staff 1'!G172+'Staff 2'!G172+'Staff 3'!G172+'Staff 4'!G172+'Staff 5'!G172+'Staff 6'!G172+'Staff 7'!G172+'Staff 8'!G172+'Staff 9'!G172+'Staff 10'!G172</f>
        <v>0</v>
      </c>
      <c r="E20" s="12" t="s">
        <v>191</v>
      </c>
      <c r="F20" s="12" t="s">
        <v>192</v>
      </c>
    </row>
    <row r="21" spans="2:6">
      <c r="B21" s="4" t="s">
        <v>193</v>
      </c>
      <c r="C21" s="46">
        <f>'Staff 1'!G173+'Staff 2'!G173+'Staff 3'!G173+'Staff 4'!G173+'Staff 5'!G173+'Staff 6'!G173+'Staff 7'!G173+'Staff 8'!G173+'Staff 9'!G173+'Staff 10'!G173</f>
        <v>0</v>
      </c>
      <c r="E21" s="11" t="str">
        <f>'Instructions &amp; Site Admin'!B20</f>
        <v>Staff 1</v>
      </c>
      <c r="F21" s="47">
        <f>'Staff 1'!G174</f>
        <v>0</v>
      </c>
    </row>
    <row r="22" spans="2:6">
      <c r="B22" s="4" t="s">
        <v>194</v>
      </c>
      <c r="C22" s="47">
        <f>IFERROR(C20/C21,0)</f>
        <v>0</v>
      </c>
      <c r="E22" s="11">
        <f>'Instructions &amp; Site Admin'!B21</f>
        <v>0</v>
      </c>
      <c r="F22" s="47">
        <f>'Staff 2'!G174</f>
        <v>0</v>
      </c>
    </row>
    <row r="23" spans="2:6">
      <c r="B23" s="4" t="s">
        <v>195</v>
      </c>
      <c r="C23" s="50">
        <f>'Admin Config'!C30</f>
        <v>0.75</v>
      </c>
      <c r="E23" s="11">
        <f>'Instructions &amp; Site Admin'!B22</f>
        <v>0</v>
      </c>
      <c r="F23" s="47">
        <f>'Staff 3'!G174</f>
        <v>0</v>
      </c>
    </row>
    <row r="24" spans="2:6">
      <c r="B24" s="4" t="s">
        <v>196</v>
      </c>
      <c r="C24" s="51">
        <f>C22-C23</f>
        <v>-0.75</v>
      </c>
      <c r="E24" s="11">
        <f>'Instructions &amp; Site Admin'!B23</f>
        <v>0</v>
      </c>
      <c r="F24" s="47">
        <f>'Staff 4'!G174</f>
        <v>0</v>
      </c>
    </row>
    <row r="25" spans="2:6">
      <c r="B25" s="4" t="s">
        <v>197</v>
      </c>
      <c r="C25" s="46">
        <f>IFERROR(C20/C11,0)</f>
        <v>0</v>
      </c>
      <c r="E25" s="11">
        <f>'Instructions &amp; Site Admin'!B24</f>
        <v>0</v>
      </c>
      <c r="F25" s="47">
        <f>'Staff 5'!G174</f>
        <v>0</v>
      </c>
    </row>
    <row r="26" spans="2:6">
      <c r="B26" s="4" t="s">
        <v>198</v>
      </c>
      <c r="C26" s="4" t="str">
        <f>IF(C22&gt;=0.8,"High Productivity",IF(C22&gt;=0.7,"Target Range",IF(C22&gt;=0.6,"Below Target","Below Sustainability")))</f>
        <v>Below Sustainability</v>
      </c>
      <c r="E26" s="11">
        <f>'Instructions &amp; Site Admin'!B25</f>
        <v>0</v>
      </c>
      <c r="F26" s="47">
        <f>'Staff 6'!G174</f>
        <v>0</v>
      </c>
    </row>
    <row r="27" spans="2:6">
      <c r="E27" s="11">
        <f>'Instructions &amp; Site Admin'!B26</f>
        <v>0</v>
      </c>
      <c r="F27" s="47">
        <f>'Staff 7'!G174</f>
        <v>0</v>
      </c>
    </row>
    <row r="28" spans="2:6">
      <c r="E28" s="11">
        <f>'Instructions &amp; Site Admin'!B27</f>
        <v>0</v>
      </c>
      <c r="F28" s="47">
        <f>'Staff 8'!G174</f>
        <v>0</v>
      </c>
    </row>
    <row r="29" spans="2:6" ht="15.6">
      <c r="B29" s="3" t="s">
        <v>199</v>
      </c>
      <c r="E29" s="11">
        <f>'Instructions &amp; Site Admin'!B28</f>
        <v>0</v>
      </c>
      <c r="F29" s="47">
        <f>'Staff 9'!G174</f>
        <v>0</v>
      </c>
    </row>
    <row r="30" spans="2:6">
      <c r="B30" s="12" t="s">
        <v>57</v>
      </c>
      <c r="C30" s="12" t="s">
        <v>200</v>
      </c>
      <c r="D30" s="12"/>
      <c r="E30" s="52">
        <f>'Instructions &amp; Site Admin'!B29</f>
        <v>0</v>
      </c>
      <c r="F30" s="47">
        <f>'Staff 10'!G174</f>
        <v>0</v>
      </c>
    </row>
    <row r="31" spans="2:6">
      <c r="B31" s="4" t="s">
        <v>60</v>
      </c>
      <c r="C31" s="46">
        <f>'Staff 1'!G166+'Staff 2'!G166+'Staff 3'!G166+'Staff 4'!G166+'Staff 5'!G166+'Staff 6'!G166+'Staff 7'!G166+'Staff 8'!G166+'Staff 9'!G166+'Staff 10'!G166</f>
        <v>0</v>
      </c>
      <c r="E31" s="50">
        <f>IFERROR(C31/SUM($C$31:$C$33),0)</f>
        <v>0</v>
      </c>
    </row>
    <row r="32" spans="2:6">
      <c r="B32" s="4" t="s">
        <v>87</v>
      </c>
      <c r="C32" s="46">
        <f>'Staff 1'!G167+'Staff 2'!G167+'Staff 3'!G167+'Staff 4'!G167+'Staff 5'!G167+'Staff 6'!G167+'Staff 7'!G167+'Staff 8'!G167+'Staff 9'!G167+'Staff 10'!G167</f>
        <v>0</v>
      </c>
      <c r="E32" s="50">
        <f>IFERROR(C32/SUM($C$31:$C$33),0)</f>
        <v>0</v>
      </c>
    </row>
    <row r="33" spans="2:5">
      <c r="B33" s="4" t="s">
        <v>118</v>
      </c>
      <c r="C33" s="46">
        <f>'Staff 1'!G168+'Staff 2'!G168+'Staff 3'!G168+'Staff 4'!G168+'Staff 5'!G168+'Staff 6'!G168+'Staff 7'!G168+'Staff 8'!G168+'Staff 9'!G168+'Staff 10'!G168</f>
        <v>0</v>
      </c>
      <c r="E33" s="50">
        <f>IFERROR(C33/SUM($C$31:$C$33),0)</f>
        <v>0</v>
      </c>
    </row>
    <row r="34" spans="2:5">
      <c r="B34" s="4" t="s">
        <v>201</v>
      </c>
      <c r="C34" s="46">
        <f>SUM(C31:C33)</f>
        <v>0</v>
      </c>
      <c r="E34" s="50">
        <f>SUM(E31:E33)</f>
        <v>0</v>
      </c>
    </row>
  </sheetData>
  <mergeCells count="2">
    <mergeCell ref="B16:C16"/>
    <mergeCell ref="B15:C15"/>
  </mergeCells>
  <pageMargins left="0.5" right="0.5" top="1" bottom="1" header="0.5" footer="0.5"/>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C96B20"/>
  </sheetPr>
  <dimension ref="B2:J14"/>
  <sheetViews>
    <sheetView workbookViewId="0"/>
  </sheetViews>
  <sheetFormatPr defaultColWidth="8.85546875" defaultRowHeight="14.45"/>
  <cols>
    <col min="1" max="1" width="3" customWidth="1"/>
    <col min="2" max="2" width="25" customWidth="1"/>
    <col min="3" max="3" width="14" customWidth="1"/>
    <col min="4" max="4" width="12" customWidth="1"/>
    <col min="5" max="6" width="14" customWidth="1"/>
    <col min="7" max="10" width="16" customWidth="1"/>
  </cols>
  <sheetData>
    <row r="2" spans="2:10" ht="18.600000000000001">
      <c r="B2" s="17" t="str">
        <f>'Admin Config'!C9&amp;" — Staff Comparison"</f>
        <v>[PROGRAM NAME] — Staff Comparison</v>
      </c>
    </row>
    <row r="4" spans="2:10">
      <c r="B4" s="12" t="s">
        <v>148</v>
      </c>
      <c r="C4" s="12" t="s">
        <v>202</v>
      </c>
      <c r="D4" s="12" t="s">
        <v>203</v>
      </c>
      <c r="E4" s="12" t="s">
        <v>204</v>
      </c>
      <c r="F4" s="12" t="s">
        <v>205</v>
      </c>
      <c r="G4" s="12" t="s">
        <v>206</v>
      </c>
      <c r="H4" s="12" t="s">
        <v>192</v>
      </c>
      <c r="I4" s="12" t="s">
        <v>207</v>
      </c>
      <c r="J4" s="12" t="s">
        <v>208</v>
      </c>
    </row>
    <row r="5" spans="2:10">
      <c r="B5" s="11" t="str">
        <f>'Instructions &amp; Site Admin'!B20</f>
        <v>Staff 1</v>
      </c>
      <c r="C5" s="10">
        <f>'Staff 1'!G160</f>
        <v>0</v>
      </c>
      <c r="D5" s="46">
        <f>'Staff 1'!G161</f>
        <v>0</v>
      </c>
      <c r="E5" s="10">
        <f>'Staff 1'!G163</f>
        <v>0</v>
      </c>
      <c r="F5" s="10">
        <f>'Staff 1'!G162</f>
        <v>0</v>
      </c>
      <c r="G5" s="47">
        <f>'Staff 1'!G164</f>
        <v>0</v>
      </c>
      <c r="H5" s="47">
        <f>'Staff 1'!G174</f>
        <v>0</v>
      </c>
      <c r="I5" s="46">
        <f>'Staff 1'!G166</f>
        <v>0</v>
      </c>
      <c r="J5" s="46">
        <f>'Staff 1'!G167</f>
        <v>0</v>
      </c>
    </row>
    <row r="6" spans="2:10">
      <c r="B6" s="53">
        <f>'Instructions &amp; Site Admin'!B21</f>
        <v>0</v>
      </c>
      <c r="C6" s="54">
        <f>'Staff 2'!G160</f>
        <v>0</v>
      </c>
      <c r="D6" s="55">
        <f>'Staff 2'!G161</f>
        <v>0</v>
      </c>
      <c r="E6" s="54">
        <f>'Staff 2'!G163</f>
        <v>0</v>
      </c>
      <c r="F6" s="54">
        <f>'Staff 2'!G162</f>
        <v>0</v>
      </c>
      <c r="G6" s="56">
        <f>'Staff 2'!G164</f>
        <v>0</v>
      </c>
      <c r="H6" s="56">
        <f>'Staff 2'!G174</f>
        <v>0</v>
      </c>
      <c r="I6" s="55">
        <f>'Staff 2'!G166</f>
        <v>0</v>
      </c>
      <c r="J6" s="55">
        <f>'Staff 2'!G167</f>
        <v>0</v>
      </c>
    </row>
    <row r="7" spans="2:10">
      <c r="B7" s="11">
        <f>'Instructions &amp; Site Admin'!B22</f>
        <v>0</v>
      </c>
      <c r="C7" s="10">
        <f>'Staff 3'!G160</f>
        <v>0</v>
      </c>
      <c r="D7" s="46">
        <f>'Staff 3'!G161</f>
        <v>0</v>
      </c>
      <c r="E7" s="10">
        <f>'Staff 3'!G163</f>
        <v>0</v>
      </c>
      <c r="F7" s="10">
        <f>'Staff 3'!G162</f>
        <v>0</v>
      </c>
      <c r="G7" s="47">
        <f>'Staff 3'!G164</f>
        <v>0</v>
      </c>
      <c r="H7" s="47">
        <f>'Staff 3'!G174</f>
        <v>0</v>
      </c>
      <c r="I7" s="46">
        <f>'Staff 3'!G166</f>
        <v>0</v>
      </c>
      <c r="J7" s="46">
        <f>'Staff 3'!G167</f>
        <v>0</v>
      </c>
    </row>
    <row r="8" spans="2:10">
      <c r="B8" s="53">
        <f>'Instructions &amp; Site Admin'!B23</f>
        <v>0</v>
      </c>
      <c r="C8" s="54">
        <f>'Staff 4'!G160</f>
        <v>0</v>
      </c>
      <c r="D8" s="55">
        <f>'Staff 4'!G161</f>
        <v>0</v>
      </c>
      <c r="E8" s="54">
        <f>'Staff 4'!G163</f>
        <v>0</v>
      </c>
      <c r="F8" s="54">
        <f>'Staff 4'!G162</f>
        <v>0</v>
      </c>
      <c r="G8" s="56">
        <f>'Staff 4'!G164</f>
        <v>0</v>
      </c>
      <c r="H8" s="56">
        <f>'Staff 4'!G174</f>
        <v>0</v>
      </c>
      <c r="I8" s="55">
        <f>'Staff 4'!G166</f>
        <v>0</v>
      </c>
      <c r="J8" s="55">
        <f>'Staff 4'!G167</f>
        <v>0</v>
      </c>
    </row>
    <row r="9" spans="2:10">
      <c r="B9" s="11">
        <f>'Instructions &amp; Site Admin'!B24</f>
        <v>0</v>
      </c>
      <c r="C9" s="10">
        <f>'Staff 5'!G160</f>
        <v>0</v>
      </c>
      <c r="D9" s="46">
        <f>'Staff 5'!G161</f>
        <v>0</v>
      </c>
      <c r="E9" s="10">
        <f>'Staff 5'!G163</f>
        <v>0</v>
      </c>
      <c r="F9" s="10">
        <f>'Staff 5'!G162</f>
        <v>0</v>
      </c>
      <c r="G9" s="47">
        <f>'Staff 5'!G164</f>
        <v>0</v>
      </c>
      <c r="H9" s="47">
        <f>'Staff 5'!G174</f>
        <v>0</v>
      </c>
      <c r="I9" s="46">
        <f>'Staff 5'!G166</f>
        <v>0</v>
      </c>
      <c r="J9" s="46">
        <f>'Staff 5'!G167</f>
        <v>0</v>
      </c>
    </row>
    <row r="10" spans="2:10">
      <c r="B10" s="53">
        <f>'Instructions &amp; Site Admin'!B25</f>
        <v>0</v>
      </c>
      <c r="C10" s="54">
        <f>'Staff 6'!G160</f>
        <v>0</v>
      </c>
      <c r="D10" s="55">
        <f>'Staff 6'!G161</f>
        <v>0</v>
      </c>
      <c r="E10" s="54">
        <f>'Staff 6'!G163</f>
        <v>0</v>
      </c>
      <c r="F10" s="54">
        <f>'Staff 6'!G162</f>
        <v>0</v>
      </c>
      <c r="G10" s="56">
        <f>'Staff 6'!G164</f>
        <v>0</v>
      </c>
      <c r="H10" s="56">
        <f>'Staff 6'!G174</f>
        <v>0</v>
      </c>
      <c r="I10" s="55">
        <f>'Staff 6'!G166</f>
        <v>0</v>
      </c>
      <c r="J10" s="55">
        <f>'Staff 6'!G167</f>
        <v>0</v>
      </c>
    </row>
    <row r="11" spans="2:10">
      <c r="B11" s="11">
        <f>'Instructions &amp; Site Admin'!B26</f>
        <v>0</v>
      </c>
      <c r="C11" s="10">
        <f>'Staff 7'!G160</f>
        <v>0</v>
      </c>
      <c r="D11" s="46">
        <f>'Staff 7'!G161</f>
        <v>0</v>
      </c>
      <c r="E11" s="10">
        <f>'Staff 7'!G163</f>
        <v>0</v>
      </c>
      <c r="F11" s="10">
        <f>'Staff 7'!G162</f>
        <v>0</v>
      </c>
      <c r="G11" s="47">
        <f>'Staff 7'!G164</f>
        <v>0</v>
      </c>
      <c r="H11" s="47">
        <f>'Staff 7'!G174</f>
        <v>0</v>
      </c>
      <c r="I11" s="46">
        <f>'Staff 7'!G166</f>
        <v>0</v>
      </c>
      <c r="J11" s="46">
        <f>'Staff 7'!G167</f>
        <v>0</v>
      </c>
    </row>
    <row r="12" spans="2:10">
      <c r="B12" s="53">
        <f>'Instructions &amp; Site Admin'!B27</f>
        <v>0</v>
      </c>
      <c r="C12" s="54">
        <f>'Staff 8'!G160</f>
        <v>0</v>
      </c>
      <c r="D12" s="55">
        <f>'Staff 8'!G161</f>
        <v>0</v>
      </c>
      <c r="E12" s="54">
        <f>'Staff 8'!G163</f>
        <v>0</v>
      </c>
      <c r="F12" s="54">
        <f>'Staff 8'!G162</f>
        <v>0</v>
      </c>
      <c r="G12" s="56">
        <f>'Staff 8'!G164</f>
        <v>0</v>
      </c>
      <c r="H12" s="56">
        <f>'Staff 8'!G174</f>
        <v>0</v>
      </c>
      <c r="I12" s="55">
        <f>'Staff 8'!G166</f>
        <v>0</v>
      </c>
      <c r="J12" s="55">
        <f>'Staff 8'!G167</f>
        <v>0</v>
      </c>
    </row>
    <row r="13" spans="2:10">
      <c r="B13" s="11">
        <f>'Instructions &amp; Site Admin'!B28</f>
        <v>0</v>
      </c>
      <c r="C13" s="10">
        <f>'Staff 9'!G160</f>
        <v>0</v>
      </c>
      <c r="D13" s="46">
        <f>'Staff 9'!G161</f>
        <v>0</v>
      </c>
      <c r="E13" s="10">
        <f>'Staff 9'!G163</f>
        <v>0</v>
      </c>
      <c r="F13" s="10">
        <f>'Staff 9'!G162</f>
        <v>0</v>
      </c>
      <c r="G13" s="47">
        <f>'Staff 9'!G164</f>
        <v>0</v>
      </c>
      <c r="H13" s="47">
        <f>'Staff 9'!G174</f>
        <v>0</v>
      </c>
      <c r="I13" s="46">
        <f>'Staff 9'!G166</f>
        <v>0</v>
      </c>
      <c r="J13" s="46">
        <f>'Staff 9'!G167</f>
        <v>0</v>
      </c>
    </row>
    <row r="14" spans="2:10">
      <c r="B14" s="53">
        <f>'Instructions &amp; Site Admin'!B29</f>
        <v>0</v>
      </c>
      <c r="C14" s="54">
        <f>'Staff 10'!G160</f>
        <v>0</v>
      </c>
      <c r="D14" s="55">
        <f>'Staff 10'!G161</f>
        <v>0</v>
      </c>
      <c r="E14" s="54">
        <f>'Staff 10'!G163</f>
        <v>0</v>
      </c>
      <c r="F14" s="54">
        <f>'Staff 10'!G162</f>
        <v>0</v>
      </c>
      <c r="G14" s="56">
        <f>'Staff 10'!G164</f>
        <v>0</v>
      </c>
      <c r="H14" s="56">
        <f>'Staff 10'!G174</f>
        <v>0</v>
      </c>
      <c r="I14" s="55">
        <f>'Staff 10'!G166</f>
        <v>0</v>
      </c>
      <c r="J14" s="55">
        <f>'Staff 10'!G167</f>
        <v>0</v>
      </c>
    </row>
  </sheetData>
  <pageMargins left="0.5" right="0.5" top="1" bottom="1" header="0.5" footer="0.5"/>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3B5468"/>
  </sheetPr>
  <dimension ref="B2:E35"/>
  <sheetViews>
    <sheetView workbookViewId="0">
      <selection activeCell="D26" sqref="D26"/>
    </sheetView>
  </sheetViews>
  <sheetFormatPr defaultColWidth="8.85546875" defaultRowHeight="14.45"/>
  <cols>
    <col min="1" max="1" width="3" customWidth="1"/>
    <col min="2" max="2" width="40" customWidth="1"/>
    <col min="3" max="7" width="22" customWidth="1"/>
  </cols>
  <sheetData>
    <row r="2" spans="2:3" ht="18.600000000000001">
      <c r="B2" s="17" t="str">
        <f>'Admin Config'!C16&amp;" Revenue Projection"</f>
        <v>Per Diem Revenue Projection</v>
      </c>
    </row>
    <row r="3" spans="2:3">
      <c r="B3" s="18" t="str">
        <f>'Admin Config'!C7&amp;" | "&amp;'Admin Config'!C9</f>
        <v>[ORGANIZATION] | [PROGRAM NAME]</v>
      </c>
    </row>
    <row r="5" spans="2:3" ht="15.6">
      <c r="B5" s="3" t="s">
        <v>209</v>
      </c>
    </row>
    <row r="6" spans="2:3">
      <c r="B6" s="4" t="s">
        <v>18</v>
      </c>
      <c r="C6" s="11" t="str">
        <f>'Admin Config'!C16</f>
        <v>Per Diem</v>
      </c>
    </row>
    <row r="7" spans="2:3">
      <c r="B7" s="4" t="s">
        <v>27</v>
      </c>
      <c r="C7" s="23">
        <f>'Admin Config'!C22</f>
        <v>85.6</v>
      </c>
    </row>
    <row r="8" spans="2:3">
      <c r="B8" s="4" t="s">
        <v>210</v>
      </c>
      <c r="C8" s="47">
        <f>Summary!C22</f>
        <v>0</v>
      </c>
    </row>
    <row r="9" spans="2:3">
      <c r="B9" s="4" t="s">
        <v>211</v>
      </c>
      <c r="C9" s="47">
        <f>Summary!B16</f>
        <v>0</v>
      </c>
    </row>
    <row r="10" spans="2:3">
      <c r="B10" s="4" t="s">
        <v>212</v>
      </c>
      <c r="C10" s="10">
        <f>'Admin Config'!C40</f>
        <v>261</v>
      </c>
    </row>
    <row r="11" spans="2:3">
      <c r="B11" s="4" t="s">
        <v>213</v>
      </c>
      <c r="C11" s="10">
        <f>'Admin Config'!C35+'Admin Config'!C36</f>
        <v>30</v>
      </c>
    </row>
    <row r="12" spans="2:3">
      <c r="B12" s="4" t="s">
        <v>214</v>
      </c>
      <c r="C12" s="10">
        <f>C10-C11</f>
        <v>231</v>
      </c>
    </row>
    <row r="13" spans="2:3">
      <c r="B13" s="4" t="s">
        <v>215</v>
      </c>
      <c r="C13" s="10">
        <f>'Admin Config'!C41</f>
        <v>12</v>
      </c>
    </row>
    <row r="14" spans="2:3">
      <c r="B14" s="4" t="s">
        <v>216</v>
      </c>
      <c r="C14" s="10">
        <f>'Admin Config'!C23</f>
        <v>180</v>
      </c>
    </row>
    <row r="15" spans="2:3">
      <c r="B15" s="4" t="s">
        <v>29</v>
      </c>
      <c r="C15" s="10">
        <f>'Admin Config'!C24</f>
        <v>30</v>
      </c>
    </row>
    <row r="16" spans="2:3">
      <c r="B16" s="4" t="s">
        <v>217</v>
      </c>
      <c r="C16" s="50">
        <f>'Admin Config'!C33</f>
        <v>0.05</v>
      </c>
    </row>
    <row r="19" spans="2:5" ht="15.6">
      <c r="B19" s="3" t="str">
        <f>'Admin Config'!C16&amp;" Calculation"</f>
        <v>Per Diem Calculation</v>
      </c>
    </row>
    <row r="20" spans="2:5">
      <c r="B20" s="4" t="s">
        <v>218</v>
      </c>
      <c r="C20" s="10">
        <f>IF('Admin Config'!C16="Per Diem",ROUND(C12*C9,0),IF('Admin Config'!C16="15-Minute Increment",ROUND(C12*C8*'Admin Config'!C37*'Admin Config'!C51,0),"N/A"))</f>
        <v>0</v>
      </c>
    </row>
    <row r="21" spans="2:5">
      <c r="B21" s="4" t="s">
        <v>219</v>
      </c>
      <c r="C21" s="57">
        <f>IF('Admin Config'!C16="PMPM","N/A",C20*C7)</f>
        <v>0</v>
      </c>
    </row>
    <row r="24" spans="2:5" ht="15.6">
      <c r="B24" s="62" t="s">
        <v>220</v>
      </c>
    </row>
    <row r="25" spans="2:5">
      <c r="B25" s="12"/>
      <c r="C25" s="12" t="s">
        <v>221</v>
      </c>
      <c r="D25" s="67" t="s">
        <v>222</v>
      </c>
      <c r="E25" s="64" t="s">
        <v>223</v>
      </c>
    </row>
    <row r="26" spans="2:5">
      <c r="B26" s="48" t="s">
        <v>224</v>
      </c>
      <c r="C26" s="63">
        <v>3</v>
      </c>
      <c r="D26" s="66">
        <f>C26</f>
        <v>3</v>
      </c>
      <c r="E26" s="75">
        <f>D26</f>
        <v>3</v>
      </c>
    </row>
    <row r="27" spans="2:5">
      <c r="B27" s="48" t="s">
        <v>225</v>
      </c>
      <c r="C27" s="23">
        <f>C7</f>
        <v>85.6</v>
      </c>
      <c r="D27" s="68">
        <f>C27*(1+C16)</f>
        <v>89.88</v>
      </c>
      <c r="E27" s="65">
        <f>D27*(1+C16)</f>
        <v>94.373999999999995</v>
      </c>
    </row>
    <row r="28" spans="2:5">
      <c r="B28" s="48" t="s">
        <v>226</v>
      </c>
      <c r="C28" s="10">
        <f>C20</f>
        <v>0</v>
      </c>
      <c r="D28" s="69">
        <f>C20</f>
        <v>0</v>
      </c>
      <c r="E28" s="77">
        <f>C20</f>
        <v>0</v>
      </c>
    </row>
    <row r="29" spans="2:5">
      <c r="B29" s="48" t="s">
        <v>227</v>
      </c>
      <c r="C29" s="10" t="str">
        <f>IF('Admin Config'!C16="PMPM",'Admin Config'!C45,"")</f>
        <v/>
      </c>
      <c r="D29" s="70"/>
      <c r="E29" s="7"/>
    </row>
    <row r="30" spans="2:5">
      <c r="B30" s="4" t="s">
        <v>228</v>
      </c>
      <c r="C30" s="58">
        <f>IF('Admin Config'!C16="PMPM",C29*C27*12,C26*C28*C27)</f>
        <v>0</v>
      </c>
      <c r="D30" s="71">
        <f>IF('Admin Config'!C16="PMPM",D29*D27*12,D26*D28*D27)</f>
        <v>0</v>
      </c>
      <c r="E30" s="78">
        <f>IF('Admin Config'!C16="PMPM",E29*E27*12,E26*E28*E27)</f>
        <v>0</v>
      </c>
    </row>
    <row r="31" spans="2:5">
      <c r="B31" s="48"/>
      <c r="E31" s="76"/>
    </row>
    <row r="32" spans="2:5">
      <c r="B32" s="48" t="s">
        <v>229</v>
      </c>
      <c r="C32" s="59"/>
      <c r="D32" s="72"/>
      <c r="E32" s="79"/>
    </row>
    <row r="33" spans="2:5">
      <c r="B33" s="48" t="s">
        <v>230</v>
      </c>
      <c r="C33" s="59"/>
      <c r="D33" s="72"/>
      <c r="E33" s="59"/>
    </row>
    <row r="34" spans="2:5">
      <c r="B34" s="4" t="s">
        <v>231</v>
      </c>
      <c r="C34" s="60">
        <f>C32+C33</f>
        <v>0</v>
      </c>
      <c r="D34" s="73">
        <f>D32+D33</f>
        <v>0</v>
      </c>
      <c r="E34" s="80">
        <f>E32+E33</f>
        <v>0</v>
      </c>
    </row>
    <row r="35" spans="2:5">
      <c r="B35" s="4" t="s">
        <v>232</v>
      </c>
      <c r="C35" s="61">
        <f>C30-C34</f>
        <v>0</v>
      </c>
      <c r="D35" s="74">
        <f>D30-D34</f>
        <v>0</v>
      </c>
      <c r="E35" s="61">
        <f>E30-E34</f>
        <v>0</v>
      </c>
    </row>
  </sheetData>
  <dataValidations count="12">
    <dataValidation allowBlank="1" showInputMessage="1" showErrorMessage="1" promptTitle="Payment Model" prompt="The payment model driving this projection (Per Diem, PMPM, or 15-Minute). Auto-pulled from Admin Config. Change via Admin Config to update all calculations." sqref="C6" xr:uid="{647B95F2-32A7-AE4F-A8A1-3ED452AC40F7}"/>
    <dataValidation allowBlank="1" showInputMessage="1" showErrorMessage="1" promptTitle="Rate" prompt="Medicaid reimbursement rate per unit/day/member. Auto-pulled from Admin Config. Change via Admin Config to ensure consistency." sqref="C7" xr:uid="{4FA9CA28-33B4-8549-A484-3E393D087664}"/>
    <dataValidation allowBlank="1" showInputMessage="1" showErrorMessage="1" promptTitle="Observed Productivity" prompt="The actual % of time staff spent on billable activities based on time study results. Enter as decimal (e.g. 0.72 = 72%). Populated after the time study is analyzed." sqref="C8" xr:uid="{D7D2D1A8-75E7-4C4C-B757-3C10C83248AD}"/>
    <dataValidation allowBlank="1" showInputMessage="1" showErrorMessage="1" promptTitle="Observed Billable Day %" prompt="The % of working days with at least one qualifying billable service (Per Diem model). Enter as decimal (e.g. 0.85 = 85% of days had billable contact). Comes from time study data." sqref="C9" xr:uid="{61FA1EDF-B177-C049-84C8-E52A4BF8131F}"/>
    <dataValidation allowBlank="1" showInputMessage="1" showErrorMessage="1" promptTitle="Gross Working Days/Yr" prompt="Total paid working days in the year before subtracting leave. Auto-pulled from Admin Config (Calendar Days minus Weekend Days = 261)." sqref="C10" xr:uid="{A226EA66-432C-9A4C-BC7C-CFA98814BC61}"/>
    <dataValidation allowBlank="1" showInputMessage="1" showErrorMessage="1" promptTitle="PTO + Training Days" prompt="Total non-productive days (PTO + holidays + training). Auto-pulled from Admin Config. Subtracted from Gross Working Days to get Net Working Days." sqref="C11" xr:uid="{9D768EA9-36E5-4440-864F-D7F832F47F10}"/>
    <dataValidation allowBlank="1" showInputMessage="1" showErrorMessage="1" promptTitle="Net Working Days" prompt="Auto-calculated: Gross Working Days minus PTO and Training days. This is the number of days staff are present and available for service delivery." sqref="C12" xr:uid="{F25B43B3-5EAB-EF4A-8DE0-072A06A3F5F0}"/>
    <dataValidation allowBlank="1" showInputMessage="1" showErrorMessage="1" promptTitle="Caseload" prompt="Target number of active participants per FTE. Auto-pulled from Admin Config (default: 12). Used to project number of billable units per staff member." sqref="C13" xr:uid="{D0F94D6A-E796-134C-9108-8C0A745DDE14}"/>
    <dataValidation allowBlank="1" showInputMessage="1" showErrorMessage="1" promptTitle="Auth Period (days)" prompt="Length of a standard authorization period in days (typically 180 = 6 months). Used to calculate potential billing days per participant." sqref="C14" xr:uid="{9F81FC22-5377-4642-B257-F46FEE4AD4D3}"/>
    <dataValidation allowBlank="1" showInputMessage="1" showErrorMessage="1" promptTitle="Billing Cap" prompt="Maximum billable days per participant per auth period (e.g. 30 days = 1 month equivalent). Limits revenue per participant even if more days of service occur." sqref="C15" xr:uid="{74C323F8-8F04-BE46-B6A1-04E8107C8F1B}"/>
    <dataValidation allowBlank="1" showInputMessage="1" showErrorMessage="1" promptTitle="Inflation Rate" prompt="Annual rate increase assumption for projecting rates in Years 2-5. Enter as decimal (e.g. 0.05 = 5% annual increase). Auto-pulled from Admin Config." sqref="C16" xr:uid="{233798AB-4EBF-CA4C-8AA5-260A316B16BC}"/>
    <dataValidation allowBlank="1" showInputMessage="1" showErrorMessage="1" promptTitle="Direct Service FTEs" prompt="Number of FTE staff delivering direct Medicaid-billable services in Year 1. This is the primary driver of revenue scale. Each FTE represents one full-time staff member." sqref="C27" xr:uid="{44C8C958-29B9-0D49-80E5-33A6C3539D62}"/>
  </dataValidations>
  <pageMargins left="0.5" right="0.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B5468"/>
  </sheetPr>
  <dimension ref="B1:D76"/>
  <sheetViews>
    <sheetView workbookViewId="0"/>
  </sheetViews>
  <sheetFormatPr defaultColWidth="8.85546875" defaultRowHeight="14.45"/>
  <cols>
    <col min="1" max="1" width="3" customWidth="1"/>
    <col min="2" max="2" width="55" customWidth="1"/>
    <col min="3" max="3" width="22" customWidth="1"/>
    <col min="4" max="4" width="12" customWidth="1"/>
  </cols>
  <sheetData>
    <row r="1" spans="2:4">
      <c r="B1" s="12" t="s">
        <v>56</v>
      </c>
      <c r="C1" s="12" t="s">
        <v>57</v>
      </c>
      <c r="D1" s="12" t="s">
        <v>58</v>
      </c>
    </row>
    <row r="2" spans="2:4">
      <c r="B2" s="13" t="s">
        <v>59</v>
      </c>
      <c r="C2" s="14" t="s">
        <v>60</v>
      </c>
      <c r="D2" s="14" t="s">
        <v>61</v>
      </c>
    </row>
    <row r="3" spans="2:4">
      <c r="B3" s="13" t="s">
        <v>62</v>
      </c>
      <c r="C3" s="14" t="s">
        <v>60</v>
      </c>
      <c r="D3" s="14" t="s">
        <v>61</v>
      </c>
    </row>
    <row r="4" spans="2:4">
      <c r="B4" s="13" t="s">
        <v>63</v>
      </c>
      <c r="C4" s="14" t="s">
        <v>60</v>
      </c>
      <c r="D4" s="14" t="s">
        <v>61</v>
      </c>
    </row>
    <row r="5" spans="2:4">
      <c r="B5" s="13" t="s">
        <v>64</v>
      </c>
      <c r="C5" s="14" t="s">
        <v>60</v>
      </c>
      <c r="D5" s="14" t="s">
        <v>61</v>
      </c>
    </row>
    <row r="6" spans="2:4">
      <c r="B6" s="13" t="s">
        <v>65</v>
      </c>
      <c r="C6" s="14" t="s">
        <v>60</v>
      </c>
      <c r="D6" s="14" t="s">
        <v>61</v>
      </c>
    </row>
    <row r="7" spans="2:4">
      <c r="B7" s="13" t="s">
        <v>66</v>
      </c>
      <c r="C7" s="14" t="s">
        <v>60</v>
      </c>
      <c r="D7" s="14" t="s">
        <v>61</v>
      </c>
    </row>
    <row r="8" spans="2:4">
      <c r="B8" s="13" t="s">
        <v>67</v>
      </c>
      <c r="C8" s="14" t="s">
        <v>60</v>
      </c>
      <c r="D8" s="14" t="s">
        <v>61</v>
      </c>
    </row>
    <row r="9" spans="2:4">
      <c r="B9" s="13" t="s">
        <v>68</v>
      </c>
      <c r="C9" s="14" t="s">
        <v>60</v>
      </c>
      <c r="D9" s="14" t="s">
        <v>61</v>
      </c>
    </row>
    <row r="10" spans="2:4">
      <c r="B10" s="13" t="s">
        <v>69</v>
      </c>
      <c r="C10" s="14" t="s">
        <v>60</v>
      </c>
      <c r="D10" s="14" t="s">
        <v>61</v>
      </c>
    </row>
    <row r="11" spans="2:4">
      <c r="B11" s="13" t="s">
        <v>70</v>
      </c>
      <c r="C11" s="14" t="s">
        <v>60</v>
      </c>
      <c r="D11" s="14" t="s">
        <v>61</v>
      </c>
    </row>
    <row r="12" spans="2:4">
      <c r="B12" s="13" t="s">
        <v>71</v>
      </c>
      <c r="C12" s="14" t="s">
        <v>60</v>
      </c>
      <c r="D12" s="14" t="s">
        <v>61</v>
      </c>
    </row>
    <row r="13" spans="2:4">
      <c r="B13" s="13" t="s">
        <v>72</v>
      </c>
      <c r="C13" s="14" t="s">
        <v>60</v>
      </c>
      <c r="D13" s="14" t="s">
        <v>61</v>
      </c>
    </row>
    <row r="14" spans="2:4">
      <c r="B14" s="13" t="s">
        <v>73</v>
      </c>
      <c r="C14" s="14" t="s">
        <v>60</v>
      </c>
      <c r="D14" s="14" t="s">
        <v>61</v>
      </c>
    </row>
    <row r="15" spans="2:4">
      <c r="B15" s="13" t="s">
        <v>74</v>
      </c>
      <c r="C15" s="14" t="s">
        <v>60</v>
      </c>
      <c r="D15" s="14" t="s">
        <v>61</v>
      </c>
    </row>
    <row r="16" spans="2:4">
      <c r="B16" s="13" t="s">
        <v>75</v>
      </c>
      <c r="C16" s="14" t="s">
        <v>60</v>
      </c>
      <c r="D16" s="14" t="s">
        <v>61</v>
      </c>
    </row>
    <row r="17" spans="2:4">
      <c r="B17" s="13" t="s">
        <v>76</v>
      </c>
      <c r="C17" s="14" t="s">
        <v>60</v>
      </c>
      <c r="D17" s="14" t="s">
        <v>61</v>
      </c>
    </row>
    <row r="18" spans="2:4">
      <c r="B18" s="13" t="s">
        <v>77</v>
      </c>
      <c r="C18" s="14" t="s">
        <v>60</v>
      </c>
      <c r="D18" s="14" t="s">
        <v>61</v>
      </c>
    </row>
    <row r="19" spans="2:4">
      <c r="B19" s="13" t="s">
        <v>78</v>
      </c>
      <c r="C19" s="14" t="s">
        <v>60</v>
      </c>
      <c r="D19" s="14" t="s">
        <v>61</v>
      </c>
    </row>
    <row r="20" spans="2:4">
      <c r="B20" s="13" t="s">
        <v>79</v>
      </c>
      <c r="C20" s="14" t="s">
        <v>60</v>
      </c>
      <c r="D20" s="14" t="s">
        <v>61</v>
      </c>
    </row>
    <row r="21" spans="2:4">
      <c r="B21" s="13" t="s">
        <v>80</v>
      </c>
      <c r="C21" s="14" t="s">
        <v>60</v>
      </c>
      <c r="D21" s="14" t="s">
        <v>61</v>
      </c>
    </row>
    <row r="22" spans="2:4">
      <c r="B22" s="13" t="s">
        <v>81</v>
      </c>
      <c r="C22" s="14" t="s">
        <v>60</v>
      </c>
      <c r="D22" s="14" t="s">
        <v>61</v>
      </c>
    </row>
    <row r="23" spans="2:4">
      <c r="B23" s="13" t="s">
        <v>82</v>
      </c>
      <c r="C23" s="14" t="s">
        <v>60</v>
      </c>
      <c r="D23" s="14" t="s">
        <v>61</v>
      </c>
    </row>
    <row r="24" spans="2:4">
      <c r="B24" s="13" t="s">
        <v>83</v>
      </c>
      <c r="C24" s="14" t="s">
        <v>60</v>
      </c>
      <c r="D24" s="14" t="s">
        <v>61</v>
      </c>
    </row>
    <row r="25" spans="2:4">
      <c r="B25" s="13" t="s">
        <v>84</v>
      </c>
      <c r="C25" s="14" t="s">
        <v>60</v>
      </c>
      <c r="D25" s="14" t="s">
        <v>61</v>
      </c>
    </row>
    <row r="26" spans="2:4">
      <c r="B26" s="13" t="s">
        <v>85</v>
      </c>
      <c r="C26" s="14" t="s">
        <v>60</v>
      </c>
      <c r="D26" s="14" t="s">
        <v>61</v>
      </c>
    </row>
    <row r="27" spans="2:4">
      <c r="B27" s="15" t="s">
        <v>86</v>
      </c>
      <c r="C27" s="14" t="s">
        <v>87</v>
      </c>
      <c r="D27" s="14" t="s">
        <v>61</v>
      </c>
    </row>
    <row r="28" spans="2:4">
      <c r="B28" s="15" t="s">
        <v>88</v>
      </c>
      <c r="C28" s="14" t="s">
        <v>87</v>
      </c>
      <c r="D28" s="14" t="s">
        <v>61</v>
      </c>
    </row>
    <row r="29" spans="2:4">
      <c r="B29" s="15" t="s">
        <v>89</v>
      </c>
      <c r="C29" s="14" t="s">
        <v>87</v>
      </c>
      <c r="D29" s="14" t="s">
        <v>61</v>
      </c>
    </row>
    <row r="30" spans="2:4">
      <c r="B30" s="15" t="s">
        <v>90</v>
      </c>
      <c r="C30" s="14" t="s">
        <v>87</v>
      </c>
      <c r="D30" s="14" t="s">
        <v>61</v>
      </c>
    </row>
    <row r="31" spans="2:4">
      <c r="B31" s="15" t="s">
        <v>91</v>
      </c>
      <c r="C31" s="14" t="s">
        <v>87</v>
      </c>
      <c r="D31" s="14" t="s">
        <v>61</v>
      </c>
    </row>
    <row r="32" spans="2:4">
      <c r="B32" s="15" t="s">
        <v>92</v>
      </c>
      <c r="C32" s="14" t="s">
        <v>87</v>
      </c>
      <c r="D32" s="14" t="s">
        <v>61</v>
      </c>
    </row>
    <row r="33" spans="2:4">
      <c r="B33" s="15" t="s">
        <v>93</v>
      </c>
      <c r="C33" s="14" t="s">
        <v>87</v>
      </c>
      <c r="D33" s="14" t="s">
        <v>61</v>
      </c>
    </row>
    <row r="34" spans="2:4">
      <c r="B34" s="15" t="s">
        <v>94</v>
      </c>
      <c r="C34" s="14" t="s">
        <v>87</v>
      </c>
      <c r="D34" s="14" t="s">
        <v>61</v>
      </c>
    </row>
    <row r="35" spans="2:4">
      <c r="B35" s="15" t="s">
        <v>95</v>
      </c>
      <c r="C35" s="14" t="s">
        <v>87</v>
      </c>
      <c r="D35" s="14" t="s">
        <v>61</v>
      </c>
    </row>
    <row r="36" spans="2:4">
      <c r="B36" s="15" t="s">
        <v>96</v>
      </c>
      <c r="C36" s="14" t="s">
        <v>87</v>
      </c>
      <c r="D36" s="14" t="s">
        <v>61</v>
      </c>
    </row>
    <row r="37" spans="2:4">
      <c r="B37" s="15" t="s">
        <v>97</v>
      </c>
      <c r="C37" s="14" t="s">
        <v>87</v>
      </c>
      <c r="D37" s="14" t="s">
        <v>61</v>
      </c>
    </row>
    <row r="38" spans="2:4">
      <c r="B38" s="15" t="s">
        <v>98</v>
      </c>
      <c r="C38" s="14" t="s">
        <v>87</v>
      </c>
      <c r="D38" s="14" t="s">
        <v>61</v>
      </c>
    </row>
    <row r="39" spans="2:4">
      <c r="B39" s="15" t="s">
        <v>99</v>
      </c>
      <c r="C39" s="14" t="s">
        <v>87</v>
      </c>
      <c r="D39" s="14" t="s">
        <v>61</v>
      </c>
    </row>
    <row r="40" spans="2:4">
      <c r="B40" s="15" t="s">
        <v>100</v>
      </c>
      <c r="C40" s="14" t="s">
        <v>87</v>
      </c>
      <c r="D40" s="14" t="s">
        <v>61</v>
      </c>
    </row>
    <row r="41" spans="2:4">
      <c r="B41" s="15" t="s">
        <v>101</v>
      </c>
      <c r="C41" s="14" t="s">
        <v>87</v>
      </c>
      <c r="D41" s="14" t="s">
        <v>61</v>
      </c>
    </row>
    <row r="42" spans="2:4">
      <c r="B42" s="15" t="s">
        <v>102</v>
      </c>
      <c r="C42" s="14" t="s">
        <v>87</v>
      </c>
      <c r="D42" s="14" t="s">
        <v>61</v>
      </c>
    </row>
    <row r="43" spans="2:4">
      <c r="B43" s="15" t="s">
        <v>103</v>
      </c>
      <c r="C43" s="14" t="s">
        <v>87</v>
      </c>
      <c r="D43" s="14" t="s">
        <v>61</v>
      </c>
    </row>
    <row r="44" spans="2:4">
      <c r="B44" s="15" t="s">
        <v>104</v>
      </c>
      <c r="C44" s="14" t="s">
        <v>87</v>
      </c>
      <c r="D44" s="14" t="s">
        <v>61</v>
      </c>
    </row>
    <row r="45" spans="2:4">
      <c r="B45" s="15" t="s">
        <v>105</v>
      </c>
      <c r="C45" s="14" t="s">
        <v>87</v>
      </c>
      <c r="D45" s="14" t="s">
        <v>61</v>
      </c>
    </row>
    <row r="46" spans="2:4">
      <c r="B46" s="15" t="s">
        <v>106</v>
      </c>
      <c r="C46" s="14" t="s">
        <v>87</v>
      </c>
      <c r="D46" s="14" t="s">
        <v>61</v>
      </c>
    </row>
    <row r="47" spans="2:4">
      <c r="B47" s="15" t="s">
        <v>107</v>
      </c>
      <c r="C47" s="14" t="s">
        <v>87</v>
      </c>
      <c r="D47" s="14" t="s">
        <v>61</v>
      </c>
    </row>
    <row r="48" spans="2:4">
      <c r="B48" s="15" t="s">
        <v>108</v>
      </c>
      <c r="C48" s="14" t="s">
        <v>87</v>
      </c>
      <c r="D48" s="14" t="s">
        <v>61</v>
      </c>
    </row>
    <row r="49" spans="2:4">
      <c r="B49" s="15" t="s">
        <v>109</v>
      </c>
      <c r="C49" s="14" t="s">
        <v>87</v>
      </c>
      <c r="D49" s="14" t="s">
        <v>61</v>
      </c>
    </row>
    <row r="50" spans="2:4">
      <c r="B50" s="15" t="s">
        <v>110</v>
      </c>
      <c r="C50" s="14" t="s">
        <v>87</v>
      </c>
      <c r="D50" s="14" t="s">
        <v>61</v>
      </c>
    </row>
    <row r="51" spans="2:4">
      <c r="B51" s="15" t="s">
        <v>111</v>
      </c>
      <c r="C51" s="14" t="s">
        <v>87</v>
      </c>
      <c r="D51" s="14" t="s">
        <v>61</v>
      </c>
    </row>
    <row r="52" spans="2:4">
      <c r="B52" s="15" t="s">
        <v>112</v>
      </c>
      <c r="C52" s="14" t="s">
        <v>87</v>
      </c>
      <c r="D52" s="14" t="s">
        <v>61</v>
      </c>
    </row>
    <row r="53" spans="2:4">
      <c r="B53" s="15" t="s">
        <v>113</v>
      </c>
      <c r="C53" s="14" t="s">
        <v>87</v>
      </c>
      <c r="D53" s="14" t="s">
        <v>61</v>
      </c>
    </row>
    <row r="54" spans="2:4">
      <c r="B54" s="15" t="s">
        <v>114</v>
      </c>
      <c r="C54" s="14" t="s">
        <v>87</v>
      </c>
      <c r="D54" s="14" t="s">
        <v>61</v>
      </c>
    </row>
    <row r="55" spans="2:4">
      <c r="B55" s="15" t="s">
        <v>115</v>
      </c>
      <c r="C55" s="14" t="s">
        <v>87</v>
      </c>
      <c r="D55" s="14" t="s">
        <v>61</v>
      </c>
    </row>
    <row r="56" spans="2:4">
      <c r="B56" s="15" t="s">
        <v>116</v>
      </c>
      <c r="C56" s="14" t="s">
        <v>87</v>
      </c>
      <c r="D56" s="14" t="s">
        <v>61</v>
      </c>
    </row>
    <row r="57" spans="2:4">
      <c r="B57" s="16" t="s">
        <v>117</v>
      </c>
      <c r="C57" s="14" t="s">
        <v>118</v>
      </c>
      <c r="D57" s="14" t="s">
        <v>119</v>
      </c>
    </row>
    <row r="58" spans="2:4">
      <c r="B58" s="16" t="s">
        <v>120</v>
      </c>
      <c r="C58" s="14" t="s">
        <v>118</v>
      </c>
      <c r="D58" s="14" t="s">
        <v>119</v>
      </c>
    </row>
    <row r="59" spans="2:4">
      <c r="B59" s="16" t="s">
        <v>121</v>
      </c>
      <c r="C59" s="14" t="s">
        <v>118</v>
      </c>
      <c r="D59" s="14" t="s">
        <v>119</v>
      </c>
    </row>
    <row r="60" spans="2:4">
      <c r="B60" s="16" t="s">
        <v>122</v>
      </c>
      <c r="C60" s="14" t="s">
        <v>118</v>
      </c>
      <c r="D60" s="14" t="s">
        <v>119</v>
      </c>
    </row>
    <row r="61" spans="2:4">
      <c r="B61" s="16" t="s">
        <v>123</v>
      </c>
      <c r="C61" s="14" t="s">
        <v>118</v>
      </c>
      <c r="D61" s="14" t="s">
        <v>119</v>
      </c>
    </row>
    <row r="62" spans="2:4">
      <c r="B62" s="16" t="s">
        <v>124</v>
      </c>
      <c r="C62" s="14" t="s">
        <v>118</v>
      </c>
      <c r="D62" s="14" t="s">
        <v>119</v>
      </c>
    </row>
    <row r="63" spans="2:4">
      <c r="B63" s="16" t="s">
        <v>125</v>
      </c>
      <c r="C63" s="14" t="s">
        <v>118</v>
      </c>
      <c r="D63" s="14" t="s">
        <v>119</v>
      </c>
    </row>
    <row r="64" spans="2:4">
      <c r="B64" s="16" t="s">
        <v>126</v>
      </c>
      <c r="C64" s="14" t="s">
        <v>118</v>
      </c>
      <c r="D64" s="14" t="s">
        <v>119</v>
      </c>
    </row>
    <row r="65" spans="2:4">
      <c r="B65" s="16" t="s">
        <v>127</v>
      </c>
      <c r="C65" s="14" t="s">
        <v>118</v>
      </c>
      <c r="D65" s="14" t="s">
        <v>119</v>
      </c>
    </row>
    <row r="66" spans="2:4">
      <c r="B66" s="16" t="s">
        <v>128</v>
      </c>
      <c r="C66" s="14" t="s">
        <v>118</v>
      </c>
      <c r="D66" s="14" t="s">
        <v>119</v>
      </c>
    </row>
    <row r="67" spans="2:4">
      <c r="B67" s="16" t="s">
        <v>129</v>
      </c>
      <c r="C67" s="14" t="s">
        <v>118</v>
      </c>
      <c r="D67" s="14" t="s">
        <v>119</v>
      </c>
    </row>
    <row r="68" spans="2:4">
      <c r="B68" s="16" t="s">
        <v>130</v>
      </c>
      <c r="C68" s="14" t="s">
        <v>118</v>
      </c>
      <c r="D68" s="14" t="s">
        <v>119</v>
      </c>
    </row>
    <row r="69" spans="2:4">
      <c r="B69" s="16" t="s">
        <v>131</v>
      </c>
      <c r="C69" s="14" t="s">
        <v>118</v>
      </c>
      <c r="D69" s="14" t="s">
        <v>119</v>
      </c>
    </row>
    <row r="70" spans="2:4">
      <c r="B70" s="16" t="s">
        <v>132</v>
      </c>
      <c r="C70" s="14" t="s">
        <v>118</v>
      </c>
      <c r="D70" s="14" t="s">
        <v>119</v>
      </c>
    </row>
    <row r="71" spans="2:4">
      <c r="B71" s="16" t="s">
        <v>133</v>
      </c>
      <c r="C71" s="14" t="s">
        <v>118</v>
      </c>
      <c r="D71" s="14" t="s">
        <v>119</v>
      </c>
    </row>
    <row r="72" spans="2:4">
      <c r="B72" s="16" t="s">
        <v>134</v>
      </c>
      <c r="C72" s="14" t="s">
        <v>118</v>
      </c>
      <c r="D72" s="14" t="s">
        <v>119</v>
      </c>
    </row>
    <row r="73" spans="2:4">
      <c r="B73" s="16" t="s">
        <v>135</v>
      </c>
      <c r="C73" s="14" t="s">
        <v>118</v>
      </c>
      <c r="D73" s="14" t="s">
        <v>119</v>
      </c>
    </row>
    <row r="74" spans="2:4">
      <c r="B74" s="16" t="s">
        <v>136</v>
      </c>
      <c r="C74" s="14" t="s">
        <v>118</v>
      </c>
      <c r="D74" s="14" t="s">
        <v>119</v>
      </c>
    </row>
    <row r="75" spans="2:4">
      <c r="B75" s="16" t="s">
        <v>137</v>
      </c>
      <c r="C75" s="14" t="s">
        <v>118</v>
      </c>
      <c r="D75" s="14" t="s">
        <v>119</v>
      </c>
    </row>
    <row r="76" spans="2:4">
      <c r="B76" s="16" t="s">
        <v>138</v>
      </c>
      <c r="C76" s="14" t="s">
        <v>118</v>
      </c>
      <c r="D76" s="14" t="s">
        <v>119</v>
      </c>
    </row>
  </sheetData>
  <dataValidations count="3">
    <dataValidation allowBlank="1" showInputMessage="1" showErrorMessage="1" promptTitle="Activity Code &amp; Name" prompt="Each row is one activity option that appears in the staff tab dropdowns. Format: CODE: Description (e.g. PT-01: Housing needs assessment). Do not change codes that are already in use — this will break existing staff data." sqref="B2:B76" xr:uid="{2DE4E24C-8EF4-2E45-9A9F-BE702A08F3DB}"/>
    <dataValidation allowBlank="1" showInputMessage="1" showErrorMessage="1" promptTitle="Category (Auto)" prompt="The billing category for this activity: Pre-Tenancy, Tenancy Sustaining, or Non-Billable. This auto-populates the Category column on all staff tabs when this activity is selected." sqref="C2:C76" xr:uid="{B3C3D17A-1117-E045-A8CF-AD2B2D60496C}"/>
    <dataValidation allowBlank="1" showInputMessage="1" showErrorMessage="1" promptTitle="Billable?" prompt="Enter Yes or No. Drives the Billable? column on all staff tabs. Yes = counts toward Medicaid billing. No = non-billable/admin time. Must match the activity's Medicaid eligibility." sqref="D2:D76" xr:uid="{D7A3DA34-0FAC-E94E-A5DC-190DFA266A9A}"/>
  </dataValidations>
  <pageMargins left="0.5" right="0.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B5468"/>
  </sheetPr>
  <dimension ref="B2:E47"/>
  <sheetViews>
    <sheetView showGridLines="0" tabSelected="1" zoomScale="130" zoomScaleNormal="130" workbookViewId="0">
      <selection activeCell="M39" sqref="M39"/>
    </sheetView>
  </sheetViews>
  <sheetFormatPr defaultColWidth="8.85546875" defaultRowHeight="14.45"/>
  <cols>
    <col min="1" max="1" width="52.42578125" customWidth="1"/>
    <col min="2" max="2" width="36.140625" bestFit="1" customWidth="1"/>
    <col min="3" max="3" width="30" customWidth="1"/>
    <col min="4" max="4" width="5" customWidth="1"/>
    <col min="5" max="5" width="46" customWidth="1"/>
    <col min="6" max="6" width="30" customWidth="1"/>
  </cols>
  <sheetData>
    <row r="2" spans="2:5" ht="18.600000000000001">
      <c r="B2" s="83" t="str">
        <f>'Admin Config'!C6</f>
        <v>Supportive Housing Time Study &amp; Productivity Tool</v>
      </c>
      <c r="C2" s="84"/>
    </row>
    <row r="3" spans="2:5">
      <c r="B3" s="18" t="str">
        <f>'Admin Config'!C7&amp;" | "&amp;'Admin Config'!C9&amp;" ("&amp;'Admin Config'!C8&amp;")"</f>
        <v>[ORGANIZATION] | [PROGRAM NAME] ([STATE])</v>
      </c>
    </row>
    <row r="5" spans="2:5" ht="15.6">
      <c r="B5" s="3" t="s">
        <v>139</v>
      </c>
      <c r="E5" s="19"/>
    </row>
    <row r="6" spans="2:5">
      <c r="E6" s="20"/>
    </row>
    <row r="7" spans="2:5">
      <c r="B7" s="21" t="s">
        <v>140</v>
      </c>
      <c r="E7" s="19"/>
    </row>
    <row r="8" spans="2:5">
      <c r="B8" s="4" t="s">
        <v>141</v>
      </c>
      <c r="C8" s="22"/>
      <c r="E8" s="20"/>
    </row>
    <row r="9" spans="2:5">
      <c r="B9" s="4" t="s">
        <v>142</v>
      </c>
      <c r="C9" s="22"/>
      <c r="E9" s="20"/>
    </row>
    <row r="10" spans="2:5">
      <c r="B10" s="4" t="s">
        <v>143</v>
      </c>
      <c r="C10" s="10" t="str">
        <f>IF(AND(C8&lt;&gt;"",C9&lt;&gt;""),NETWORKDAYS(C8,C9),"")</f>
        <v/>
      </c>
      <c r="E10" s="20"/>
    </row>
    <row r="11" spans="2:5">
      <c r="E11" s="20"/>
    </row>
    <row r="12" spans="2:5">
      <c r="B12" s="21" t="s">
        <v>144</v>
      </c>
      <c r="E12" s="20"/>
    </row>
    <row r="13" spans="2:5">
      <c r="B13" s="4" t="s">
        <v>145</v>
      </c>
      <c r="C13" s="5" t="s">
        <v>61</v>
      </c>
      <c r="E13" s="19"/>
    </row>
    <row r="14" spans="2:5">
      <c r="B14" s="4" t="s">
        <v>146</v>
      </c>
      <c r="C14" s="11" t="str">
        <f>IF('Admin Config'!C16="15-Minute Increment","Yes","No")</f>
        <v>No</v>
      </c>
      <c r="E14" s="20"/>
    </row>
    <row r="15" spans="2:5">
      <c r="B15" s="4" t="s">
        <v>18</v>
      </c>
      <c r="C15" s="11" t="str">
        <f>'Admin Config'!C16</f>
        <v>Per Diem</v>
      </c>
      <c r="E15" s="20"/>
    </row>
    <row r="16" spans="2:5">
      <c r="B16" s="4" t="s">
        <v>27</v>
      </c>
      <c r="C16" s="23">
        <f>'Admin Config'!C22</f>
        <v>85.6</v>
      </c>
      <c r="E16" s="20"/>
    </row>
    <row r="17" spans="2:5">
      <c r="E17" s="20"/>
    </row>
    <row r="18" spans="2:5">
      <c r="B18" s="21" t="s">
        <v>147</v>
      </c>
      <c r="E18" s="19"/>
    </row>
    <row r="19" spans="2:5">
      <c r="B19" s="24" t="s">
        <v>148</v>
      </c>
      <c r="C19" s="24" t="s">
        <v>149</v>
      </c>
      <c r="E19" s="19"/>
    </row>
    <row r="20" spans="2:5">
      <c r="B20" s="5" t="s">
        <v>150</v>
      </c>
      <c r="C20" s="5" t="s">
        <v>151</v>
      </c>
      <c r="E20" s="20"/>
    </row>
    <row r="21" spans="2:5">
      <c r="B21" s="5"/>
      <c r="C21" s="5"/>
      <c r="E21" s="20"/>
    </row>
    <row r="22" spans="2:5">
      <c r="B22" s="5"/>
      <c r="C22" s="5"/>
      <c r="E22" s="20"/>
    </row>
    <row r="23" spans="2:5">
      <c r="B23" s="5"/>
      <c r="C23" s="5"/>
      <c r="E23" s="20"/>
    </row>
    <row r="24" spans="2:5">
      <c r="B24" s="5"/>
      <c r="C24" s="5"/>
      <c r="E24" s="20"/>
    </row>
    <row r="25" spans="2:5">
      <c r="B25" s="5"/>
      <c r="C25" s="5"/>
      <c r="E25" s="20"/>
    </row>
    <row r="26" spans="2:5">
      <c r="B26" s="5"/>
      <c r="C26" s="5"/>
      <c r="E26" s="20"/>
    </row>
    <row r="27" spans="2:5">
      <c r="B27" s="5"/>
      <c r="C27" s="5"/>
      <c r="E27" s="19"/>
    </row>
    <row r="28" spans="2:5">
      <c r="B28" s="5"/>
      <c r="C28" s="5"/>
      <c r="E28" s="20"/>
    </row>
    <row r="29" spans="2:5">
      <c r="B29" s="5"/>
      <c r="C29" s="5"/>
      <c r="E29" s="20"/>
    </row>
    <row r="30" spans="2:5">
      <c r="E30" s="20"/>
    </row>
    <row r="31" spans="2:5">
      <c r="E31" s="20"/>
    </row>
    <row r="32" spans="2:5">
      <c r="E32" s="20"/>
    </row>
    <row r="33" spans="5:5">
      <c r="E33" s="20"/>
    </row>
    <row r="34" spans="5:5">
      <c r="E34" s="19"/>
    </row>
    <row r="35" spans="5:5">
      <c r="E35" s="20"/>
    </row>
    <row r="36" spans="5:5">
      <c r="E36" s="25"/>
    </row>
    <row r="37" spans="5:5">
      <c r="E37" s="25"/>
    </row>
    <row r="38" spans="5:5">
      <c r="E38" s="25"/>
    </row>
    <row r="39" spans="5:5">
      <c r="E39" s="25"/>
    </row>
    <row r="40" spans="5:5">
      <c r="E40" s="20"/>
    </row>
    <row r="41" spans="5:5">
      <c r="E41" s="20"/>
    </row>
    <row r="42" spans="5:5">
      <c r="E42" s="25"/>
    </row>
    <row r="43" spans="5:5">
      <c r="E43" s="25"/>
    </row>
    <row r="44" spans="5:5">
      <c r="E44" s="25"/>
    </row>
    <row r="45" spans="5:5">
      <c r="E45" s="20"/>
    </row>
    <row r="46" spans="5:5">
      <c r="E46" s="20"/>
    </row>
    <row r="47" spans="5:5">
      <c r="E47" s="20"/>
    </row>
  </sheetData>
  <mergeCells count="1">
    <mergeCell ref="B2:C2"/>
  </mergeCells>
  <dataValidations count="26">
    <dataValidation type="list" allowBlank="1" showInputMessage="1" promptTitle="Show Start/End Time Columns" prompt="Select Yes to show Start and End Time columns on all staff tabs. Requires running the VBA macro — see the instructions to the right." sqref="C13" xr:uid="{00000000-0002-0000-0200-000000000000}">
      <formula1>"Yes,No"</formula1>
    </dataValidation>
    <dataValidation allowBlank="1" showInputMessage="1" showErrorMessage="1" promptTitle="Study Start Date" prompt="Enter the first date of the time study period in MM/DD/YYYY format. Typically the first day of a pay period or month." sqref="C8" xr:uid="{3C7D500F-6A99-5541-8166-F49AF4A4424D}"/>
    <dataValidation allowBlank="1" showInputMessage="1" showErrorMessage="1" promptTitle="Study End Date" prompt="Enter the last date of the time study period in MM/DD/YYYY format. Typically 2-4 weeks after start. Working Days auto-calculates." sqref="C9" xr:uid="{63DB6405-7D96-3142-8926-FC71F4ACE659}"/>
    <dataValidation allowBlank="1" showInputMessage="1" showErrorMessage="1" promptTitle="Show 15-Min Units Column" prompt="Select Yes to show the Units (15-min) column on all staff tabs. Only meaningful if your payment model is 15-Minute billing." sqref="C14" xr:uid="{7AD800A2-57AA-5842-8656-16E0D163881B}"/>
    <dataValidation allowBlank="1" showInputMessage="1" showErrorMessage="1" promptTitle="Payment Model" prompt="Select the Medicaid payment model: Per Diem (1 unit per qualifying day), PMPM (fixed monthly rate per member), or 15-Minute (each 15 min of direct service = 1 unit)." sqref="C15" xr:uid="{F7E87ABA-2740-AE4F-A14A-B800D2E57F80}"/>
    <dataValidation allowBlank="1" showInputMessage="1" showErrorMessage="1" promptTitle="Rate" prompt="Medicaid reimbursement rate per unit/day/member. Must match Admin Config. Flows to Revenue Projection." sqref="C16" xr:uid="{CF42FAD8-274A-304D-B748-96E1AD2162FD}"/>
    <dataValidation allowBlank="1" showInputMessage="1" showErrorMessage="1" promptTitle="Staff 1 Name" prompt="Enter the full name of Staff Member 1. This name appears on the Staff 1 tab header and on Summary reports. Keep consistent across all tabs." sqref="B20" xr:uid="{D2719BC6-3275-BF42-B66F-10AF3A0C0A20}"/>
    <dataValidation allowBlank="1" showInputMessage="1" showErrorMessage="1" promptTitle="Staff 1 Role" prompt="Enter the job title or role for Staff Member 1. Example: Tenancy Support Specialist, Housing Navigator, Case Manager. Appears in the staff tab header." sqref="C20" xr:uid="{13513976-6D94-A24F-853E-0F4FFC3E2F55}"/>
    <dataValidation allowBlank="1" showInputMessage="1" showErrorMessage="1" promptTitle="Staff 2 Name" prompt="Enter the full name of Staff Member 2. This name appears on the Staff 2 tab header and on Summary reports. Keep consistent across all tabs." sqref="B21" xr:uid="{4F607D0F-B152-5445-869E-D8FB0D76E691}"/>
    <dataValidation allowBlank="1" showInputMessage="1" showErrorMessage="1" promptTitle="Staff 2 Role" prompt="Enter the job title or role for Staff Member 2. Example: Tenancy Support Specialist, Housing Navigator, Case Manager. Appears in the staff tab header." sqref="C21" xr:uid="{6141F5C7-0C39-7B43-A295-395A0DAA7367}"/>
    <dataValidation allowBlank="1" showInputMessage="1" showErrorMessage="1" promptTitle="Staff 3 Name" prompt="Enter the full name of Staff Member 3. This name appears on the Staff 3 tab header and on Summary reports. Keep consistent across all tabs." sqref="B22" xr:uid="{D58BC809-7358-9343-BAFC-6FDDEAB2DE90}"/>
    <dataValidation allowBlank="1" showInputMessage="1" showErrorMessage="1" promptTitle="Staff 3 Role" prompt="Enter the job title or role for Staff Member 3. Example: Tenancy Support Specialist, Housing Navigator, Case Manager. Appears in the staff tab header." sqref="C22" xr:uid="{B4337378-28B7-F746-8CD4-5418E64BC939}"/>
    <dataValidation allowBlank="1" showInputMessage="1" showErrorMessage="1" promptTitle="Staff 4 Name" prompt="Enter the full name of Staff Member 4. This name appears on the Staff 4 tab header and on Summary reports. Keep consistent across all tabs." sqref="B23" xr:uid="{605440FB-9185-4E46-841B-CE891D7BAB82}"/>
    <dataValidation allowBlank="1" showInputMessage="1" showErrorMessage="1" promptTitle="Staff 4 Role" prompt="Enter the job title or role for Staff Member 4. Example: Tenancy Support Specialist, Housing Navigator, Case Manager. Appears in the staff tab header." sqref="C23" xr:uid="{9D794D76-33AF-D14C-92EC-F7C406CB6F69}"/>
    <dataValidation allowBlank="1" showInputMessage="1" showErrorMessage="1" promptTitle="Staff 5 Name" prompt="Enter the full name of Staff Member 5. This name appears on the Staff 5 tab header and on Summary reports. Keep consistent across all tabs." sqref="B24" xr:uid="{A2F76E0A-DBF3-D34E-A34C-6988442754E0}"/>
    <dataValidation allowBlank="1" showInputMessage="1" showErrorMessage="1" promptTitle="Staff 5 Role" prompt="Enter the job title or role for Staff Member 5. Example: Tenancy Support Specialist, Housing Navigator, Case Manager. Appears in the staff tab header." sqref="C24" xr:uid="{5CFC47E1-50F9-8F41-AFC1-83DFCE6F7E1E}"/>
    <dataValidation allowBlank="1" showInputMessage="1" showErrorMessage="1" promptTitle="Staff 6 Name" prompt="Enter the full name of Staff Member 6. This name appears on the Staff 6 tab header and on Summary reports. Keep consistent across all tabs." sqref="B25" xr:uid="{2816D68F-670D-5746-A3B7-95A81FD3DA79}"/>
    <dataValidation allowBlank="1" showInputMessage="1" showErrorMessage="1" promptTitle="Staff 6 Role" prompt="Enter the job title or role for Staff Member 6. Example: Tenancy Support Specialist, Housing Navigator, Case Manager. Appears in the staff tab header." sqref="C25" xr:uid="{5A717914-C2B8-1E43-AD5F-E3693BCFEB57}"/>
    <dataValidation allowBlank="1" showInputMessage="1" showErrorMessage="1" promptTitle="Staff 7 Name" prompt="Enter the full name of Staff Member 7. This name appears on the Staff 7 tab header and on Summary reports. Keep consistent across all tabs." sqref="B26" xr:uid="{75C4A258-0466-0F49-9DCC-673D3EC039CE}"/>
    <dataValidation allowBlank="1" showInputMessage="1" showErrorMessage="1" promptTitle="Staff 7 Role" prompt="Enter the job title or role for Staff Member 7. Example: Tenancy Support Specialist, Housing Navigator, Case Manager. Appears in the staff tab header." sqref="C26" xr:uid="{A8BEE95B-EDF0-1F4F-A061-79F4F3977710}"/>
    <dataValidation allowBlank="1" showInputMessage="1" showErrorMessage="1" promptTitle="Staff 8 Name" prompt="Enter the full name of Staff Member 8. This name appears on the Staff 8 tab header and on Summary reports. Keep consistent across all tabs." sqref="B27" xr:uid="{D04F42A3-AAE1-E64B-AD04-A057830AED18}"/>
    <dataValidation allowBlank="1" showInputMessage="1" showErrorMessage="1" promptTitle="Staff 8 Role" prompt="Enter the job title or role for Staff Member 8. Example: Tenancy Support Specialist, Housing Navigator, Case Manager. Appears in the staff tab header." sqref="C27" xr:uid="{E817F764-2F5E-3E4C-8AA8-C80011350567}"/>
    <dataValidation allowBlank="1" showInputMessage="1" showErrorMessage="1" promptTitle="Staff 9 Name" prompt="Enter the full name of Staff Member 9. This name appears on the Staff 9 tab header and on Summary reports. Keep consistent across all tabs." sqref="B28" xr:uid="{626DEBED-802C-C641-8038-6137463C0510}"/>
    <dataValidation allowBlank="1" showInputMessage="1" showErrorMessage="1" promptTitle="Staff 9 Role" prompt="Enter the job title or role for Staff Member 9. Example: Tenancy Support Specialist, Housing Navigator, Case Manager. Appears in the staff tab header." sqref="C28" xr:uid="{BA984026-16F8-D54D-94B1-64F3F3F34F89}"/>
    <dataValidation allowBlank="1" showInputMessage="1" showErrorMessage="1" promptTitle="Staff 10 Name" prompt="Enter the full name of Staff Member 10. This name appears on the Staff 10 tab header and on Summary reports. Keep consistent across all tabs." sqref="B29" xr:uid="{99885C93-990E-A944-B3DD-00030A355A37}"/>
    <dataValidation allowBlank="1" showInputMessage="1" showErrorMessage="1" promptTitle="Staff 10 Role" prompt="Enter the job title or role for Staff Member 10. Example: Tenancy Support Specialist, Housing Navigator, Case Manager. Appears in the staff tab header." sqref="C29" xr:uid="{BB0FA270-6438-5448-853E-BF533A238AD0}"/>
  </dataValidations>
  <pageMargins left="0.5" right="0.5" top="1" bottom="1" header="0.5" footer="0.5"/>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96B20"/>
  </sheetPr>
  <dimension ref="B2:J94"/>
  <sheetViews>
    <sheetView workbookViewId="0">
      <selection activeCell="B28" sqref="B28"/>
    </sheetView>
  </sheetViews>
  <sheetFormatPr defaultColWidth="8.85546875" defaultRowHeight="14.45"/>
  <cols>
    <col min="1" max="1" width="3" customWidth="1"/>
    <col min="2" max="2" width="22" customWidth="1"/>
    <col min="3" max="5" width="14" customWidth="1"/>
    <col min="6" max="6" width="50" customWidth="1"/>
    <col min="7" max="7" width="12" customWidth="1"/>
    <col min="8" max="8" width="16" customWidth="1"/>
    <col min="9" max="9" width="14" customWidth="1"/>
    <col min="10" max="10" width="35" customWidth="1"/>
  </cols>
  <sheetData>
    <row r="2" spans="2:10" ht="18.600000000000001">
      <c r="B2" s="83" t="s">
        <v>152</v>
      </c>
      <c r="C2" s="84"/>
      <c r="D2" s="84"/>
      <c r="E2" s="84"/>
      <c r="F2" s="84"/>
    </row>
    <row r="3" spans="2:10">
      <c r="B3" s="26" t="s">
        <v>153</v>
      </c>
    </row>
    <row r="5" spans="2:10">
      <c r="B5" s="12" t="s">
        <v>148</v>
      </c>
      <c r="C5" s="12" t="s">
        <v>154</v>
      </c>
      <c r="D5" s="12" t="s">
        <v>155</v>
      </c>
      <c r="E5" s="12" t="s">
        <v>156</v>
      </c>
      <c r="F5" s="12" t="s">
        <v>56</v>
      </c>
      <c r="G5" s="12" t="s">
        <v>157</v>
      </c>
      <c r="H5" s="12" t="s">
        <v>158</v>
      </c>
      <c r="I5" s="12" t="s">
        <v>58</v>
      </c>
      <c r="J5" s="12" t="s">
        <v>159</v>
      </c>
    </row>
    <row r="6" spans="2:10">
      <c r="B6" s="5"/>
      <c r="C6" s="27"/>
      <c r="D6" s="28"/>
      <c r="E6" s="28"/>
      <c r="F6" s="5"/>
      <c r="G6" s="29" t="str">
        <f t="shared" ref="G6:G25" si="0">IF(AND(D6&lt;&gt;"",E6&lt;&gt;""),ROUND((E6-D6)*24,2),"")</f>
        <v/>
      </c>
      <c r="H6" s="30"/>
      <c r="I6" s="11" t="str">
        <f>IF(F6&lt;&gt;"",IFERROR(INDEX(Activities!$D$2:$D$76,MATCH(F6,Activities!$B$2:$B$76,0)),"?"),"")</f>
        <v/>
      </c>
      <c r="J6" s="31"/>
    </row>
    <row r="7" spans="2:10">
      <c r="B7" s="5"/>
      <c r="C7" s="27"/>
      <c r="D7" s="28"/>
      <c r="E7" s="28"/>
      <c r="F7" s="5"/>
      <c r="G7" s="29" t="str">
        <f t="shared" si="0"/>
        <v/>
      </c>
      <c r="H7" s="30"/>
      <c r="I7" s="11" t="str">
        <f>IF(F7&lt;&gt;"",IFERROR(INDEX(Activities!$D$2:$D$76,MATCH(F7,Activities!$B$2:$B$76,0)),"?"),"")</f>
        <v/>
      </c>
      <c r="J7" s="31"/>
    </row>
    <row r="8" spans="2:10">
      <c r="B8" s="5"/>
      <c r="C8" s="27"/>
      <c r="D8" s="28"/>
      <c r="E8" s="28"/>
      <c r="F8" s="5"/>
      <c r="G8" s="29" t="str">
        <f t="shared" si="0"/>
        <v/>
      </c>
      <c r="H8" s="30"/>
      <c r="I8" s="11" t="str">
        <f>IF(F8&lt;&gt;"",IFERROR(INDEX(Activities!$D$2:$D$76,MATCH(F8,Activities!$B$2:$B$76,0)),"?"),"")</f>
        <v/>
      </c>
      <c r="J8" s="31"/>
    </row>
    <row r="9" spans="2:10">
      <c r="B9" s="5"/>
      <c r="C9" s="27"/>
      <c r="D9" s="28"/>
      <c r="E9" s="28"/>
      <c r="F9" s="5"/>
      <c r="G9" s="29" t="str">
        <f t="shared" si="0"/>
        <v/>
      </c>
      <c r="H9" s="30"/>
      <c r="I9" s="11" t="str">
        <f>IF(F9&lt;&gt;"",IFERROR(INDEX(Activities!$D$2:$D$76,MATCH(F9,Activities!$B$2:$B$76,0)),"?"),"")</f>
        <v/>
      </c>
      <c r="J9" s="31"/>
    </row>
    <row r="10" spans="2:10">
      <c r="B10" s="5"/>
      <c r="C10" s="27"/>
      <c r="D10" s="28"/>
      <c r="E10" s="28"/>
      <c r="F10" s="5"/>
      <c r="G10" s="29" t="str">
        <f t="shared" si="0"/>
        <v/>
      </c>
      <c r="H10" s="30"/>
      <c r="I10" s="11" t="str">
        <f>IF(F10&lt;&gt;"",IFERROR(INDEX(Activities!$D$2:$D$76,MATCH(F10,Activities!$B$2:$B$76,0)),"?"),"")</f>
        <v/>
      </c>
      <c r="J10" s="31"/>
    </row>
    <row r="11" spans="2:10">
      <c r="B11" s="5"/>
      <c r="C11" s="27"/>
      <c r="D11" s="28"/>
      <c r="E11" s="28"/>
      <c r="F11" s="5"/>
      <c r="G11" s="29" t="str">
        <f t="shared" si="0"/>
        <v/>
      </c>
      <c r="H11" s="30"/>
      <c r="I11" s="11" t="str">
        <f>IF(F11&lt;&gt;"",IFERROR(INDEX(Activities!$D$2:$D$76,MATCH(F11,Activities!$B$2:$B$76,0)),"?"),"")</f>
        <v/>
      </c>
      <c r="J11" s="31"/>
    </row>
    <row r="12" spans="2:10">
      <c r="B12" s="5"/>
      <c r="C12" s="27"/>
      <c r="D12" s="28"/>
      <c r="E12" s="28"/>
      <c r="F12" s="5"/>
      <c r="G12" s="29" t="str">
        <f t="shared" si="0"/>
        <v/>
      </c>
      <c r="H12" s="30"/>
      <c r="I12" s="11" t="str">
        <f>IF(F12&lt;&gt;"",IFERROR(INDEX(Activities!$D$2:$D$76,MATCH(F12,Activities!$B$2:$B$76,0)),"?"),"")</f>
        <v/>
      </c>
      <c r="J12" s="31"/>
    </row>
    <row r="13" spans="2:10">
      <c r="B13" s="5"/>
      <c r="C13" s="27"/>
      <c r="D13" s="28"/>
      <c r="E13" s="28"/>
      <c r="F13" s="5"/>
      <c r="G13" s="29" t="str">
        <f t="shared" si="0"/>
        <v/>
      </c>
      <c r="H13" s="30"/>
      <c r="I13" s="11" t="str">
        <f>IF(F13&lt;&gt;"",IFERROR(INDEX(Activities!$D$2:$D$76,MATCH(F13,Activities!$B$2:$B$76,0)),"?"),"")</f>
        <v/>
      </c>
      <c r="J13" s="31"/>
    </row>
    <row r="14" spans="2:10">
      <c r="B14" s="5"/>
      <c r="C14" s="27"/>
      <c r="D14" s="28"/>
      <c r="E14" s="28"/>
      <c r="F14" s="5"/>
      <c r="G14" s="29" t="str">
        <f t="shared" si="0"/>
        <v/>
      </c>
      <c r="H14" s="30"/>
      <c r="I14" s="11" t="str">
        <f>IF(F14&lt;&gt;"",IFERROR(INDEX(Activities!$D$2:$D$76,MATCH(F14,Activities!$B$2:$B$76,0)),"?"),"")</f>
        <v/>
      </c>
      <c r="J14" s="31"/>
    </row>
    <row r="15" spans="2:10">
      <c r="B15" s="5"/>
      <c r="C15" s="27"/>
      <c r="D15" s="28"/>
      <c r="E15" s="28"/>
      <c r="F15" s="5"/>
      <c r="G15" s="29" t="str">
        <f t="shared" si="0"/>
        <v/>
      </c>
      <c r="H15" s="30"/>
      <c r="I15" s="11" t="str">
        <f>IF(F15&lt;&gt;"",IFERROR(INDEX(Activities!$D$2:$D$76,MATCH(F15,Activities!$B$2:$B$76,0)),"?"),"")</f>
        <v/>
      </c>
      <c r="J15" s="31"/>
    </row>
    <row r="16" spans="2:10">
      <c r="B16" s="5"/>
      <c r="C16" s="27"/>
      <c r="D16" s="28"/>
      <c r="E16" s="28"/>
      <c r="F16" s="5"/>
      <c r="G16" s="29" t="str">
        <f t="shared" si="0"/>
        <v/>
      </c>
      <c r="H16" s="30"/>
      <c r="I16" s="11" t="str">
        <f>IF(F16&lt;&gt;"",IFERROR(INDEX(Activities!$D$2:$D$76,MATCH(F16,Activities!$B$2:$B$76,0)),"?"),"")</f>
        <v/>
      </c>
      <c r="J16" s="31"/>
    </row>
    <row r="17" spans="2:10">
      <c r="B17" s="5"/>
      <c r="C17" s="27"/>
      <c r="D17" s="28"/>
      <c r="E17" s="28"/>
      <c r="F17" s="5"/>
      <c r="G17" s="29" t="str">
        <f t="shared" si="0"/>
        <v/>
      </c>
      <c r="H17" s="30"/>
      <c r="I17" s="11" t="str">
        <f>IF(F17&lt;&gt;"",IFERROR(INDEX(Activities!$D$2:$D$76,MATCH(F17,Activities!$B$2:$B$76,0)),"?"),"")</f>
        <v/>
      </c>
      <c r="J17" s="31"/>
    </row>
    <row r="18" spans="2:10">
      <c r="B18" s="5"/>
      <c r="C18" s="27"/>
      <c r="D18" s="28"/>
      <c r="E18" s="28"/>
      <c r="F18" s="5"/>
      <c r="G18" s="29" t="str">
        <f t="shared" si="0"/>
        <v/>
      </c>
      <c r="H18" s="30"/>
      <c r="I18" s="11" t="str">
        <f>IF(F18&lt;&gt;"",IFERROR(INDEX(Activities!$D$2:$D$76,MATCH(F18,Activities!$B$2:$B$76,0)),"?"),"")</f>
        <v/>
      </c>
      <c r="J18" s="31"/>
    </row>
    <row r="19" spans="2:10">
      <c r="B19" s="5"/>
      <c r="C19" s="27"/>
      <c r="D19" s="28"/>
      <c r="E19" s="28"/>
      <c r="F19" s="5"/>
      <c r="G19" s="29" t="str">
        <f t="shared" si="0"/>
        <v/>
      </c>
      <c r="H19" s="30"/>
      <c r="I19" s="11" t="str">
        <f>IF(F19&lt;&gt;"",IFERROR(INDEX(Activities!$D$2:$D$76,MATCH(F19,Activities!$B$2:$B$76,0)),"?"),"")</f>
        <v/>
      </c>
      <c r="J19" s="31"/>
    </row>
    <row r="20" spans="2:10">
      <c r="B20" s="5"/>
      <c r="C20" s="27"/>
      <c r="D20" s="28"/>
      <c r="E20" s="28"/>
      <c r="F20" s="5"/>
      <c r="G20" s="29" t="str">
        <f t="shared" si="0"/>
        <v/>
      </c>
      <c r="H20" s="30"/>
      <c r="I20" s="11" t="str">
        <f>IF(F20&lt;&gt;"",IFERROR(INDEX(Activities!$D$2:$D$76,MATCH(F20,Activities!$B$2:$B$76,0)),"?"),"")</f>
        <v/>
      </c>
      <c r="J20" s="31"/>
    </row>
    <row r="21" spans="2:10">
      <c r="B21" s="5"/>
      <c r="C21" s="27"/>
      <c r="D21" s="28"/>
      <c r="E21" s="28"/>
      <c r="F21" s="5"/>
      <c r="G21" s="29" t="str">
        <f t="shared" si="0"/>
        <v/>
      </c>
      <c r="H21" s="30"/>
      <c r="I21" s="11" t="str">
        <f>IF(F21&lt;&gt;"",IFERROR(INDEX(Activities!$D$2:$D$76,MATCH(F21,Activities!$B$2:$B$76,0)),"?"),"")</f>
        <v/>
      </c>
      <c r="J21" s="31"/>
    </row>
    <row r="22" spans="2:10">
      <c r="B22" s="5"/>
      <c r="C22" s="27"/>
      <c r="D22" s="28"/>
      <c r="E22" s="28"/>
      <c r="F22" s="5"/>
      <c r="G22" s="29" t="str">
        <f t="shared" si="0"/>
        <v/>
      </c>
      <c r="H22" s="30"/>
      <c r="I22" s="11" t="str">
        <f>IF(F22&lt;&gt;"",IFERROR(INDEX(Activities!$D$2:$D$76,MATCH(F22,Activities!$B$2:$B$76,0)),"?"),"")</f>
        <v/>
      </c>
      <c r="J22" s="31"/>
    </row>
    <row r="23" spans="2:10">
      <c r="B23" s="5"/>
      <c r="C23" s="27"/>
      <c r="D23" s="28"/>
      <c r="E23" s="28"/>
      <c r="F23" s="5"/>
      <c r="G23" s="29" t="str">
        <f t="shared" si="0"/>
        <v/>
      </c>
      <c r="H23" s="30"/>
      <c r="I23" s="11" t="str">
        <f>IF(F23&lt;&gt;"",IFERROR(INDEX(Activities!$D$2:$D$76,MATCH(F23,Activities!$B$2:$B$76,0)),"?"),"")</f>
        <v/>
      </c>
      <c r="J23" s="31"/>
    </row>
    <row r="24" spans="2:10">
      <c r="B24" s="5"/>
      <c r="C24" s="27"/>
      <c r="D24" s="28"/>
      <c r="E24" s="28"/>
      <c r="F24" s="5"/>
      <c r="G24" s="29" t="str">
        <f t="shared" si="0"/>
        <v/>
      </c>
      <c r="H24" s="30"/>
      <c r="I24" s="11" t="str">
        <f>IF(F24&lt;&gt;"",IFERROR(INDEX(Activities!$D$2:$D$76,MATCH(F24,Activities!$B$2:$B$76,0)),"?"),"")</f>
        <v/>
      </c>
      <c r="J24" s="31"/>
    </row>
    <row r="25" spans="2:10">
      <c r="B25" s="5"/>
      <c r="C25" s="27"/>
      <c r="D25" s="28"/>
      <c r="E25" s="28"/>
      <c r="F25" s="5"/>
      <c r="G25" s="29" t="str">
        <f t="shared" si="0"/>
        <v/>
      </c>
      <c r="H25" s="30"/>
      <c r="I25" s="11" t="str">
        <f>IF(F25&lt;&gt;"",IFERROR(INDEX(Activities!$D$2:$D$76,MATCH(F25,Activities!$B$2:$B$76,0)),"?"),"")</f>
        <v/>
      </c>
      <c r="J25" s="31"/>
    </row>
    <row r="28" spans="2:10" ht="15.6">
      <c r="B28" s="3"/>
    </row>
    <row r="29" spans="2:10">
      <c r="B29" s="32"/>
    </row>
    <row r="30" spans="2:10">
      <c r="B30" s="32"/>
    </row>
    <row r="31" spans="2:10">
      <c r="B31" s="32"/>
    </row>
    <row r="32" spans="2:10">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row r="81" spans="2:2">
      <c r="B81" s="32"/>
    </row>
    <row r="82" spans="2:2">
      <c r="B82" s="32"/>
    </row>
    <row r="83" spans="2:2">
      <c r="B83" s="32"/>
    </row>
    <row r="84" spans="2:2">
      <c r="B84" s="32"/>
    </row>
    <row r="85" spans="2:2">
      <c r="B85" s="32"/>
    </row>
    <row r="86" spans="2:2">
      <c r="B86" s="32"/>
    </row>
    <row r="87" spans="2:2">
      <c r="B87" s="32"/>
    </row>
    <row r="88" spans="2:2">
      <c r="B88" s="32"/>
    </row>
    <row r="89" spans="2:2">
      <c r="B89" s="32"/>
    </row>
    <row r="90" spans="2:2">
      <c r="B90" s="32"/>
    </row>
    <row r="93" spans="2:2">
      <c r="B93" s="26"/>
    </row>
    <row r="94" spans="2:2">
      <c r="B94" s="26"/>
    </row>
  </sheetData>
  <mergeCells count="1">
    <mergeCell ref="B2:F2"/>
  </mergeCells>
  <dataValidations count="7">
    <dataValidation allowBlank="1" showInputMessage="1" showErrorMessage="1" promptTitle="Date" prompt="Enter the date of the activity in MM/DD/YYYY format. Log on the day it occurred — do not backfill." sqref="C6:C94" xr:uid="{5E8EDB4D-AD1D-8A44-AC43-F939B44326D4}"/>
    <dataValidation allowBlank="1" showInputMessage="1" showErrorMessage="1" promptTitle="Start Time" prompt="Enter the time this activity started (e.g. 9:00 AM). Used to auto-calculate duration. Required for 15-Minute billing model." sqref="D6:D94" xr:uid="{E83E9FA3-85F6-1144-8507-C785FA77C747}"/>
    <dataValidation allowBlank="1" showInputMessage="1" showErrorMessage="1" promptTitle="End Time" prompt="Enter the time this activity ended (e.g. 10:30 AM). Duration is calculated automatically from Start and End Time." sqref="E6:E94" xr:uid="{F533A132-718D-E64F-8CA2-DDF902370AD0}"/>
    <dataValidation allowBlank="1" showInputMessage="1" showErrorMessage="1" promptTitle="Duration (hrs)" prompt="Time spent in decimal hours (0.25=15 min, 0.5=30 min, 1.0=1 hr). Auto-fills if Start and End Time are entered." sqref="G6:G94" xr:uid="{0C66EB73-4266-FD42-B939-CE9A8F2E0DED}"/>
    <dataValidation allowBlank="1" showInputMessage="1" showErrorMessage="1" promptTitle="Participant ID" prompt="Enter the participant's Medicaid ID, case number, or initials. Required for billable activities. Leave blank for non-participant activities." sqref="H6:H94" xr:uid="{982013C5-1743-6F42-9C43-3D0907955831}"/>
    <dataValidation allowBlank="1" showInputMessage="1" showErrorMessage="1" promptTitle="Billable? (Auto)" prompt="Auto-filled from the Activity selection. Yes = Medicaid-billable. No = non-billable/admin. Do not edit manually." sqref="I6:I94" xr:uid="{195B834A-B786-3B41-B776-53EFD0E2D6EA}"/>
    <dataValidation allowBlank="1" showInputMessage="1" showErrorMessage="1" promptTitle="Notes" prompt="Optional notes about this activity. Required when selecting any Other (specify in notes) activity code. Example: Helped participant with utility application." sqref="J6:J94" xr:uid="{6C882C07-0964-604E-83A9-3A6217552BF6}"/>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2">
        <x14:dataValidation type="list" allowBlank="1" showInputMessage="1" promptTitle="Activity (Dropdown)" prompt="Select an activity from the dropdown list. PT = Pre-Tenancy services, TS = Tenancy Sustaining services, NB = Non-Billable activities. Category and Billable fields auto-fill." xr:uid="{89693538-6227-774A-9B8C-3B9E1C3DB19B}">
          <x14:formula1>
            <xm:f>Activities!$B$2:$B$76</xm:f>
          </x14:formula1>
          <xm:sqref>F6:F94</xm:sqref>
        </x14:dataValidation>
        <x14:dataValidation type="list" allowBlank="1" showInputMessage="1" promptTitle="Staff Name" prompt="Select the staff member's name from the dropdown. Names are pulled from the Staff Roster on the Instructions tab. Selecting the right name routes this entry to the correct staff tab." xr:uid="{6D858094-C613-2C48-941D-F9720485885E}">
          <x14:formula1>
            <xm:f>'Instructions &amp; Site Admin'!$B$20:$B$29</xm:f>
          </x14:formula1>
          <xm:sqref>B6:B94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96B20"/>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Admin'!B20&lt;&gt;"",'Instructions &amp; Site Admin'!B20&amp;" — Daily Activity Tracker","(No Staff Assigned)")</f>
        <v>Staff 1 — Daily Activity Tracker</v>
      </c>
    </row>
    <row r="3" spans="2:12">
      <c r="B3" s="33" t="str">
        <f>IF('Instructions &amp; Site Admin'!C20&lt;&gt;"",'Instructions &amp; Site Admin'!C20,"")</f>
        <v>Tenancy Support Specialist</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5F7E987B-FFA4-F048-9A97-A588173B2404}"/>
    <dataValidation allowBlank="1" showInputMessage="1" showErrorMessage="1" promptTitle="Start Time" prompt="Enter the time this activity started (e.g. 9:00 AM or 9:00). Used to auto-calculate Duration. Required for the 15-Minute billing model." sqref="C7:C175" xr:uid="{D405DF3E-1FB8-4E41-8CDD-59743F436478}"/>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12DCDDA4-1C57-5445-B9B8-CB70AC85CF24}"/>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A0999EB3-4D1C-3942-A71C-F3D8E8BAE1D6}"/>
    <dataValidation allowBlank="1" showInputMessage="1" showErrorMessage="1" promptTitle="Category (Auto)" prompt="Auto-filled from Activity dropdown. Shows Pre-Tenancy, Tenancy Sustaining, or Non-Billable. Do not edit manually." sqref="H7:H175" xr:uid="{60BFBB03-4FF8-6C4D-8629-4D2D296159D5}"/>
    <dataValidation allowBlank="1" showInputMessage="1" showErrorMessage="1" promptTitle="Billable? (Auto)" prompt="Auto-filled from Activity dropdown. Yes = Medicaid-billable service. No = non-billable. Do not edit manually — change the Activity selection to adjust." sqref="I7:I175" xr:uid="{00238E83-B7FF-AC41-88EE-62F326EFD809}"/>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1EA81B69-C1BE-A246-BFCD-2CEBFE8599E5}"/>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F5D97B2F-8A03-6449-A3FD-0B34EEF55338}"/>
    <dataValidation allowBlank="1" showInputMessage="1" showErrorMessage="1" promptTitle="End Time" prompt="Enter the time this activity ended (e.g. 10:30 AM or 10:30). Duration is automatically calculated from Start and End Time." sqref="D7:D175" xr:uid="{E41ADF77-9A5A-544B-ACC4-C98988CFDD7D}"/>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E40D42D7-DAAA-9748-9D81-52D2C1CF1F54}"/>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EF451041-186D-B840-A2A5-F2D3DE0824CB}">
          <x14:formula1>
            <xm:f>Activities!$B$2:$B$76</xm:f>
          </x14:formula1>
          <xm:sqref>F7:F175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3B5468"/>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Admin'!B21&lt;&gt;"",'Instructions &amp; Site Admin'!B21&amp;" — Daily Activity Tracker","(No Staff Assigned)")</f>
        <v>(No Staff Assigned)</v>
      </c>
    </row>
    <row r="3" spans="2:12">
      <c r="B3" s="33" t="str">
        <f>IF('Instructions &amp; Site Admin'!C21&lt;&gt;"",'Instructions &amp; Site Admin'!C21,"")</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33D704D0-9F8B-2F48-999D-5ECFE6688480}"/>
    <dataValidation allowBlank="1" showInputMessage="1" showErrorMessage="1" promptTitle="Start Time" prompt="Enter the time this activity started (e.g. 9:00 AM or 9:00). Used to auto-calculate Duration. Required for the 15-Minute billing model." sqref="C7:C175" xr:uid="{80BE1493-A490-964A-AEFC-13A91E1B55BF}"/>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6DBC90AA-F316-BC42-9445-C061C14BA175}"/>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E1F064C4-93BB-FF4A-9936-22F94FBE57B7}"/>
    <dataValidation allowBlank="1" showInputMessage="1" showErrorMessage="1" promptTitle="Category (Auto)" prompt="Auto-filled from Activity dropdown. Shows Pre-Tenancy, Tenancy Sustaining, or Non-Billable. Do not edit manually." sqref="H7:H175" xr:uid="{51493B81-650B-AA49-9760-A5E663FD7F3E}"/>
    <dataValidation allowBlank="1" showInputMessage="1" showErrorMessage="1" promptTitle="Billable? (Auto)" prompt="Auto-filled from Activity dropdown. Yes = Medicaid-billable service. No = non-billable. Do not edit manually — change the Activity selection to adjust." sqref="I7:I175" xr:uid="{913B9D5F-E0CB-DD42-AFC3-46CFC05153FF}"/>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B5A5972E-4DD8-5B4F-AD28-7F700376B8AE}"/>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7D3E9696-9409-FC4D-A104-A562BABF184A}"/>
    <dataValidation allowBlank="1" showInputMessage="1" showErrorMessage="1" promptTitle="End Time" prompt="Enter the time this activity ended (e.g. 10:30 AM or 10:30). Duration is automatically calculated from Start and End Time." sqref="D7:D175" xr:uid="{B59DA4C8-BDDB-F049-B8EC-BA3A08E96450}"/>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43CA67E4-1245-F340-8337-0497B01F7231}"/>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4B2DFEAA-C6B2-7644-8667-4B167E022416}">
          <x14:formula1>
            <xm:f>Activities!$B$2:$B$76</xm:f>
          </x14:formula1>
          <xm:sqref>F7:F175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96B20"/>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Admin'!B22&lt;&gt;"",'Instructions &amp; Site Admin'!B22&amp;" — Daily Activity Tracker","(No Staff Assigned)")</f>
        <v>(No Staff Assigned)</v>
      </c>
    </row>
    <row r="3" spans="2:12">
      <c r="B3" s="33" t="str">
        <f>IF('Instructions &amp; Site Admin'!C22&lt;&gt;"",'Instructions &amp; Site Admin'!C22,"")</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D83FC6E4-CC88-B442-B745-321E9D47445D}"/>
    <dataValidation allowBlank="1" showInputMessage="1" showErrorMessage="1" promptTitle="Start Time" prompt="Enter the time this activity started (e.g. 9:00 AM or 9:00). Used to auto-calculate Duration. Required for the 15-Minute billing model." sqref="C7:C175" xr:uid="{125C22D8-3BE3-534B-B10A-C4658FB35798}"/>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D05B6886-7385-B449-A0EC-B9A3AA73CF7B}"/>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7EC2B611-B8FB-EE49-ABC3-5A95D8B95D78}"/>
    <dataValidation allowBlank="1" showInputMessage="1" showErrorMessage="1" promptTitle="Category (Auto)" prompt="Auto-filled from Activity dropdown. Shows Pre-Tenancy, Tenancy Sustaining, or Non-Billable. Do not edit manually." sqref="H7:H175" xr:uid="{EFC27FEC-7F3E-CC40-8AF3-BC70D09DA7CE}"/>
    <dataValidation allowBlank="1" showInputMessage="1" showErrorMessage="1" promptTitle="Billable? (Auto)" prompt="Auto-filled from Activity dropdown. Yes = Medicaid-billable service. No = non-billable. Do not edit manually — change the Activity selection to adjust." sqref="I7:I175" xr:uid="{A67BA365-5A83-E346-8E55-861F68311A52}"/>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7E9CE4C0-7639-2B42-836B-46E804997069}"/>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5D772442-B93F-0E4F-B2E0-E495B9DB784D}"/>
    <dataValidation allowBlank="1" showInputMessage="1" showErrorMessage="1" promptTitle="End Time" prompt="Enter the time this activity ended (e.g. 10:30 AM or 10:30). Duration is automatically calculated from Start and End Time." sqref="D7:D175" xr:uid="{1C124987-FD20-A742-9A84-DD99B1F79C82}"/>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4D4BDCB8-08B8-FE48-8CB8-17339C3AE2EF}"/>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428258E3-CB35-C64F-A73D-07D6D6ED4FCC}">
          <x14:formula1>
            <xm:f>Activities!$B$2:$B$76</xm:f>
          </x14:formula1>
          <xm:sqref>F7:F175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3B5468"/>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Admin'!B23&lt;&gt;"",'Instructions &amp; Site Admin'!B23&amp;" — Daily Activity Tracker","(No Staff Assigned)")</f>
        <v>(No Staff Assigned)</v>
      </c>
    </row>
    <row r="3" spans="2:12">
      <c r="B3" s="33" t="str">
        <f>IF('Instructions &amp; Site Admin'!C23&lt;&gt;"",'Instructions &amp; Site Admin'!C23,"")</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C22C483E-68E7-634C-9351-2F401AAA7388}"/>
    <dataValidation allowBlank="1" showInputMessage="1" showErrorMessage="1" promptTitle="Start Time" prompt="Enter the time this activity started (e.g. 9:00 AM or 9:00). Used to auto-calculate Duration. Required for the 15-Minute billing model." sqref="C7:C175" xr:uid="{964C6178-4207-E645-8E42-6AB66D79D2B6}"/>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67089E51-ADB0-8847-BB3B-AEB0AFC1EA6A}"/>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8DE69B80-E0AD-E643-9292-DA53698495C9}"/>
    <dataValidation allowBlank="1" showInputMessage="1" showErrorMessage="1" promptTitle="Category (Auto)" prompt="Auto-filled from Activity dropdown. Shows Pre-Tenancy, Tenancy Sustaining, or Non-Billable. Do not edit manually." sqref="H7:H175" xr:uid="{1A89FD89-1C0F-EE43-9C48-70BCBE4A7357}"/>
    <dataValidation allowBlank="1" showInputMessage="1" showErrorMessage="1" promptTitle="Billable? (Auto)" prompt="Auto-filled from Activity dropdown. Yes = Medicaid-billable service. No = non-billable. Do not edit manually — change the Activity selection to adjust." sqref="I7:I175" xr:uid="{579D3FC8-08F2-124A-B16B-7870FC268639}"/>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0E25D516-F21F-3E4A-BB03-FD71CBFCC6E4}"/>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1F790030-98A2-F049-A749-D309140D965A}"/>
    <dataValidation allowBlank="1" showInputMessage="1" showErrorMessage="1" promptTitle="End Time" prompt="Enter the time this activity ended (e.g. 10:30 AM or 10:30). Duration is automatically calculated from Start and End Time." sqref="D7:D175" xr:uid="{839CF817-6F88-6941-871D-359C9A7F69D2}"/>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704B047A-6097-6D45-98F7-A47AD44FC61D}"/>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B91EEBEB-5E5A-FF42-9100-9056D365FDB1}">
          <x14:formula1>
            <xm:f>Activities!$B$2:$B$76</xm:f>
          </x14:formula1>
          <xm:sqref>F7:F175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96B20"/>
  </sheetPr>
  <dimension ref="B2:L175"/>
  <sheetViews>
    <sheetView workbookViewId="0">
      <pane xSplit="1" ySplit="6" topLeftCell="B7" activePane="bottomRight" state="frozen"/>
      <selection pane="bottomRight"/>
      <selection pane="bottomLeft"/>
      <selection pane="topRight"/>
    </sheetView>
  </sheetViews>
  <sheetFormatPr defaultColWidth="8.85546875" defaultRowHeight="14.45"/>
  <cols>
    <col min="1" max="1" width="3" customWidth="1"/>
    <col min="2" max="2" width="14" customWidth="1"/>
    <col min="3" max="4" width="12" customWidth="1"/>
    <col min="5" max="5" width="2" customWidth="1"/>
    <col min="6" max="6" width="52" customWidth="1"/>
    <col min="7" max="7" width="12" customWidth="1"/>
    <col min="8" max="8" width="18" customWidth="1"/>
    <col min="9" max="9" width="12" customWidth="1"/>
    <col min="10" max="10" width="14" customWidth="1"/>
    <col min="11" max="11" width="12" customWidth="1"/>
    <col min="12" max="12" width="35" customWidth="1"/>
  </cols>
  <sheetData>
    <row r="2" spans="2:12" ht="18.600000000000001">
      <c r="B2" s="17" t="str">
        <f>IF('Instructions &amp; Site Admin'!B24&lt;&gt;"",'Instructions &amp; Site Admin'!B24&amp;" — Daily Activity Tracker","(No Staff Assigned)")</f>
        <v>(No Staff Assigned)</v>
      </c>
    </row>
    <row r="3" spans="2:12">
      <c r="B3" s="33" t="str">
        <f>IF('Instructions &amp; Site Admin'!C24&lt;&gt;"",'Instructions &amp; Site Admin'!C24,"")</f>
        <v/>
      </c>
    </row>
    <row r="4" spans="2:12">
      <c r="B4" s="26" t="str">
        <f>'Admin Config'!C9&amp;" | "&amp;'Admin Config'!C8&amp;" | "&amp;'Admin Config'!C16&amp;" Model"</f>
        <v>[PROGRAM NAME] | [STATE] | Per Diem Model</v>
      </c>
    </row>
    <row r="6" spans="2:12">
      <c r="B6" s="12" t="s">
        <v>154</v>
      </c>
      <c r="C6" s="12" t="s">
        <v>160</v>
      </c>
      <c r="D6" s="12" t="s">
        <v>161</v>
      </c>
      <c r="E6" s="12"/>
      <c r="F6" s="12" t="s">
        <v>162</v>
      </c>
      <c r="G6" s="12" t="s">
        <v>163</v>
      </c>
      <c r="H6" s="12" t="s">
        <v>57</v>
      </c>
      <c r="I6" s="12" t="s">
        <v>58</v>
      </c>
      <c r="J6" s="12" t="s">
        <v>158</v>
      </c>
      <c r="K6" s="12" t="s">
        <v>164</v>
      </c>
      <c r="L6" s="12" t="s">
        <v>159</v>
      </c>
    </row>
    <row r="7" spans="2:12">
      <c r="B7" s="34"/>
      <c r="C7" s="35"/>
      <c r="D7" s="35"/>
      <c r="E7" s="36"/>
      <c r="F7" s="37"/>
      <c r="G7" s="38" t="str">
        <f t="shared" ref="G7:G38" si="0">IF(AND(C7&lt;&gt;"",D7&lt;&gt;""),ROUND((D7-C7)*24,2),"")</f>
        <v/>
      </c>
      <c r="H7" s="39" t="str">
        <f>IF(F7="","",IFERROR(INDEX(Activities!$C$2:$C$76,MATCH(F7,Activities!$B$2:$B$76,0)),"Custom"))</f>
        <v/>
      </c>
      <c r="I7" s="39" t="str">
        <f>IF(F7="","",IFERROR(INDEX(Activities!$D$2:$D$76,MATCH(F7,Activities!$B$2:$B$76,0)),"?"))</f>
        <v/>
      </c>
      <c r="J7" s="40"/>
      <c r="K7" s="39" t="str">
        <f>IF(AND('Admin Config'!C16="15-Minute Increment",I7="Yes",G7&lt;&gt;""),ROUND(G7*4,0),"")</f>
        <v/>
      </c>
      <c r="L7" s="37"/>
    </row>
    <row r="8" spans="2:12">
      <c r="B8" s="41"/>
      <c r="C8" s="42"/>
      <c r="D8" s="42"/>
      <c r="E8" s="36"/>
      <c r="F8" s="43"/>
      <c r="G8" s="44" t="str">
        <f t="shared" si="0"/>
        <v/>
      </c>
      <c r="H8" s="39" t="str">
        <f>IF(F8="","",IFERROR(INDEX(Activities!$C$2:$C$76,MATCH(F8,Activities!$B$2:$B$76,0)),"Custom"))</f>
        <v/>
      </c>
      <c r="I8" s="39" t="str">
        <f>IF(F8="","",IFERROR(INDEX(Activities!$D$2:$D$76,MATCH(F8,Activities!$B$2:$B$76,0)),"?"))</f>
        <v/>
      </c>
      <c r="J8" s="45"/>
      <c r="K8" s="39" t="str">
        <f>IF(AND('Admin Config'!C16="15-Minute Increment",I8="Yes",G8&lt;&gt;""),ROUND(G8*4,0),"")</f>
        <v/>
      </c>
      <c r="L8" s="43"/>
    </row>
    <row r="9" spans="2:12">
      <c r="B9" s="34"/>
      <c r="C9" s="35"/>
      <c r="D9" s="35"/>
      <c r="E9" s="36"/>
      <c r="F9" s="37"/>
      <c r="G9" s="38" t="str">
        <f t="shared" si="0"/>
        <v/>
      </c>
      <c r="H9" s="39" t="str">
        <f>IF(F9="","",IFERROR(INDEX(Activities!$C$2:$C$76,MATCH(F9,Activities!$B$2:$B$76,0)),"Custom"))</f>
        <v/>
      </c>
      <c r="I9" s="39" t="str">
        <f>IF(F9="","",IFERROR(INDEX(Activities!$D$2:$D$76,MATCH(F9,Activities!$B$2:$B$76,0)),"?"))</f>
        <v/>
      </c>
      <c r="J9" s="40"/>
      <c r="K9" s="39" t="str">
        <f>IF(AND('Admin Config'!C16="15-Minute Increment",I9="Yes",G9&lt;&gt;""),ROUND(G9*4,0),"")</f>
        <v/>
      </c>
      <c r="L9" s="37"/>
    </row>
    <row r="10" spans="2:12">
      <c r="B10" s="41"/>
      <c r="C10" s="42"/>
      <c r="D10" s="42"/>
      <c r="E10" s="36"/>
      <c r="F10" s="43"/>
      <c r="G10" s="44" t="str">
        <f t="shared" si="0"/>
        <v/>
      </c>
      <c r="H10" s="39" t="str">
        <f>IF(F10="","",IFERROR(INDEX(Activities!$C$2:$C$76,MATCH(F10,Activities!$B$2:$B$76,0)),"Custom"))</f>
        <v/>
      </c>
      <c r="I10" s="39" t="str">
        <f>IF(F10="","",IFERROR(INDEX(Activities!$D$2:$D$76,MATCH(F10,Activities!$B$2:$B$76,0)),"?"))</f>
        <v/>
      </c>
      <c r="J10" s="45"/>
      <c r="K10" s="39" t="str">
        <f>IF(AND('Admin Config'!C16="15-Minute Increment",I10="Yes",G10&lt;&gt;""),ROUND(G10*4,0),"")</f>
        <v/>
      </c>
      <c r="L10" s="43"/>
    </row>
    <row r="11" spans="2:12">
      <c r="B11" s="34"/>
      <c r="C11" s="35"/>
      <c r="D11" s="35"/>
      <c r="E11" s="36"/>
      <c r="F11" s="37"/>
      <c r="G11" s="38" t="str">
        <f t="shared" si="0"/>
        <v/>
      </c>
      <c r="H11" s="39" t="str">
        <f>IF(F11="","",IFERROR(INDEX(Activities!$C$2:$C$76,MATCH(F11,Activities!$B$2:$B$76,0)),"Custom"))</f>
        <v/>
      </c>
      <c r="I11" s="39" t="str">
        <f>IF(F11="","",IFERROR(INDEX(Activities!$D$2:$D$76,MATCH(F11,Activities!$B$2:$B$76,0)),"?"))</f>
        <v/>
      </c>
      <c r="J11" s="40"/>
      <c r="K11" s="39" t="str">
        <f>IF(AND('Admin Config'!C16="15-Minute Increment",I11="Yes",G11&lt;&gt;""),ROUND(G11*4,0),"")</f>
        <v/>
      </c>
      <c r="L11" s="37"/>
    </row>
    <row r="12" spans="2:12">
      <c r="B12" s="41"/>
      <c r="C12" s="42"/>
      <c r="D12" s="42"/>
      <c r="E12" s="36"/>
      <c r="F12" s="43"/>
      <c r="G12" s="44" t="str">
        <f t="shared" si="0"/>
        <v/>
      </c>
      <c r="H12" s="39" t="str">
        <f>IF(F12="","",IFERROR(INDEX(Activities!$C$2:$C$76,MATCH(F12,Activities!$B$2:$B$76,0)),"Custom"))</f>
        <v/>
      </c>
      <c r="I12" s="39" t="str">
        <f>IF(F12="","",IFERROR(INDEX(Activities!$D$2:$D$76,MATCH(F12,Activities!$B$2:$B$76,0)),"?"))</f>
        <v/>
      </c>
      <c r="J12" s="45"/>
      <c r="K12" s="39" t="str">
        <f>IF(AND('Admin Config'!C16="15-Minute Increment",I12="Yes",G12&lt;&gt;""),ROUND(G12*4,0),"")</f>
        <v/>
      </c>
      <c r="L12" s="43"/>
    </row>
    <row r="13" spans="2:12">
      <c r="B13" s="34"/>
      <c r="C13" s="35"/>
      <c r="D13" s="35"/>
      <c r="E13" s="36"/>
      <c r="F13" s="37"/>
      <c r="G13" s="38" t="str">
        <f t="shared" si="0"/>
        <v/>
      </c>
      <c r="H13" s="39" t="str">
        <f>IF(F13="","",IFERROR(INDEX(Activities!$C$2:$C$76,MATCH(F13,Activities!$B$2:$B$76,0)),"Custom"))</f>
        <v/>
      </c>
      <c r="I13" s="39" t="str">
        <f>IF(F13="","",IFERROR(INDEX(Activities!$D$2:$D$76,MATCH(F13,Activities!$B$2:$B$76,0)),"?"))</f>
        <v/>
      </c>
      <c r="J13" s="40"/>
      <c r="K13" s="39" t="str">
        <f>IF(AND('Admin Config'!C16="15-Minute Increment",I13="Yes",G13&lt;&gt;""),ROUND(G13*4,0),"")</f>
        <v/>
      </c>
      <c r="L13" s="37"/>
    </row>
    <row r="14" spans="2:12">
      <c r="B14" s="41"/>
      <c r="C14" s="42"/>
      <c r="D14" s="42"/>
      <c r="E14" s="36"/>
      <c r="F14" s="43"/>
      <c r="G14" s="44" t="str">
        <f t="shared" si="0"/>
        <v/>
      </c>
      <c r="H14" s="39" t="str">
        <f>IF(F14="","",IFERROR(INDEX(Activities!$C$2:$C$76,MATCH(F14,Activities!$B$2:$B$76,0)),"Custom"))</f>
        <v/>
      </c>
      <c r="I14" s="39" t="str">
        <f>IF(F14="","",IFERROR(INDEX(Activities!$D$2:$D$76,MATCH(F14,Activities!$B$2:$B$76,0)),"?"))</f>
        <v/>
      </c>
      <c r="J14" s="45"/>
      <c r="K14" s="39" t="str">
        <f>IF(AND('Admin Config'!C16="15-Minute Increment",I14="Yes",G14&lt;&gt;""),ROUND(G14*4,0),"")</f>
        <v/>
      </c>
      <c r="L14" s="43"/>
    </row>
    <row r="15" spans="2:12">
      <c r="B15" s="34"/>
      <c r="C15" s="35"/>
      <c r="D15" s="35"/>
      <c r="E15" s="36"/>
      <c r="F15" s="37"/>
      <c r="G15" s="38" t="str">
        <f t="shared" si="0"/>
        <v/>
      </c>
      <c r="H15" s="39" t="str">
        <f>IF(F15="","",IFERROR(INDEX(Activities!$C$2:$C$76,MATCH(F15,Activities!$B$2:$B$76,0)),"Custom"))</f>
        <v/>
      </c>
      <c r="I15" s="39" t="str">
        <f>IF(F15="","",IFERROR(INDEX(Activities!$D$2:$D$76,MATCH(F15,Activities!$B$2:$B$76,0)),"?"))</f>
        <v/>
      </c>
      <c r="J15" s="40"/>
      <c r="K15" s="39" t="str">
        <f>IF(AND('Admin Config'!C16="15-Minute Increment",I15="Yes",G15&lt;&gt;""),ROUND(G15*4,0),"")</f>
        <v/>
      </c>
      <c r="L15" s="37"/>
    </row>
    <row r="16" spans="2:12">
      <c r="B16" s="41"/>
      <c r="C16" s="42"/>
      <c r="D16" s="42"/>
      <c r="E16" s="36"/>
      <c r="F16" s="43"/>
      <c r="G16" s="44" t="str">
        <f t="shared" si="0"/>
        <v/>
      </c>
      <c r="H16" s="39" t="str">
        <f>IF(F16="","",IFERROR(INDEX(Activities!$C$2:$C$76,MATCH(F16,Activities!$B$2:$B$76,0)),"Custom"))</f>
        <v/>
      </c>
      <c r="I16" s="39" t="str">
        <f>IF(F16="","",IFERROR(INDEX(Activities!$D$2:$D$76,MATCH(F16,Activities!$B$2:$B$76,0)),"?"))</f>
        <v/>
      </c>
      <c r="J16" s="45"/>
      <c r="K16" s="39" t="str">
        <f>IF(AND('Admin Config'!C16="15-Minute Increment",I16="Yes",G16&lt;&gt;""),ROUND(G16*4,0),"")</f>
        <v/>
      </c>
      <c r="L16" s="43"/>
    </row>
    <row r="17" spans="2:12">
      <c r="B17" s="34"/>
      <c r="C17" s="35"/>
      <c r="D17" s="35"/>
      <c r="E17" s="36"/>
      <c r="F17" s="37"/>
      <c r="G17" s="38" t="str">
        <f t="shared" si="0"/>
        <v/>
      </c>
      <c r="H17" s="39" t="str">
        <f>IF(F17="","",IFERROR(INDEX(Activities!$C$2:$C$76,MATCH(F17,Activities!$B$2:$B$76,0)),"Custom"))</f>
        <v/>
      </c>
      <c r="I17" s="39" t="str">
        <f>IF(F17="","",IFERROR(INDEX(Activities!$D$2:$D$76,MATCH(F17,Activities!$B$2:$B$76,0)),"?"))</f>
        <v/>
      </c>
      <c r="J17" s="40"/>
      <c r="K17" s="39" t="str">
        <f>IF(AND('Admin Config'!C16="15-Minute Increment",I17="Yes",G17&lt;&gt;""),ROUND(G17*4,0),"")</f>
        <v/>
      </c>
      <c r="L17" s="37"/>
    </row>
    <row r="18" spans="2:12">
      <c r="B18" s="41"/>
      <c r="C18" s="42"/>
      <c r="D18" s="42"/>
      <c r="E18" s="36"/>
      <c r="F18" s="43"/>
      <c r="G18" s="44" t="str">
        <f t="shared" si="0"/>
        <v/>
      </c>
      <c r="H18" s="39" t="str">
        <f>IF(F18="","",IFERROR(INDEX(Activities!$C$2:$C$76,MATCH(F18,Activities!$B$2:$B$76,0)),"Custom"))</f>
        <v/>
      </c>
      <c r="I18" s="39" t="str">
        <f>IF(F18="","",IFERROR(INDEX(Activities!$D$2:$D$76,MATCH(F18,Activities!$B$2:$B$76,0)),"?"))</f>
        <v/>
      </c>
      <c r="J18" s="45"/>
      <c r="K18" s="39" t="str">
        <f>IF(AND('Admin Config'!C16="15-Minute Increment",I18="Yes",G18&lt;&gt;""),ROUND(G18*4,0),"")</f>
        <v/>
      </c>
      <c r="L18" s="43"/>
    </row>
    <row r="19" spans="2:12">
      <c r="B19" s="34"/>
      <c r="C19" s="35"/>
      <c r="D19" s="35"/>
      <c r="E19" s="36"/>
      <c r="F19" s="37"/>
      <c r="G19" s="38" t="str">
        <f t="shared" si="0"/>
        <v/>
      </c>
      <c r="H19" s="39" t="str">
        <f>IF(F19="","",IFERROR(INDEX(Activities!$C$2:$C$76,MATCH(F19,Activities!$B$2:$B$76,0)),"Custom"))</f>
        <v/>
      </c>
      <c r="I19" s="39" t="str">
        <f>IF(F19="","",IFERROR(INDEX(Activities!$D$2:$D$76,MATCH(F19,Activities!$B$2:$B$76,0)),"?"))</f>
        <v/>
      </c>
      <c r="J19" s="40"/>
      <c r="K19" s="39" t="str">
        <f>IF(AND('Admin Config'!C16="15-Minute Increment",I19="Yes",G19&lt;&gt;""),ROUND(G19*4,0),"")</f>
        <v/>
      </c>
      <c r="L19" s="37"/>
    </row>
    <row r="20" spans="2:12">
      <c r="B20" s="41"/>
      <c r="C20" s="42"/>
      <c r="D20" s="42"/>
      <c r="E20" s="36"/>
      <c r="F20" s="43"/>
      <c r="G20" s="44" t="str">
        <f t="shared" si="0"/>
        <v/>
      </c>
      <c r="H20" s="39" t="str">
        <f>IF(F20="","",IFERROR(INDEX(Activities!$C$2:$C$76,MATCH(F20,Activities!$B$2:$B$76,0)),"Custom"))</f>
        <v/>
      </c>
      <c r="I20" s="39" t="str">
        <f>IF(F20="","",IFERROR(INDEX(Activities!$D$2:$D$76,MATCH(F20,Activities!$B$2:$B$76,0)),"?"))</f>
        <v/>
      </c>
      <c r="J20" s="45"/>
      <c r="K20" s="39" t="str">
        <f>IF(AND('Admin Config'!C16="15-Minute Increment",I20="Yes",G20&lt;&gt;""),ROUND(G20*4,0),"")</f>
        <v/>
      </c>
      <c r="L20" s="43"/>
    </row>
    <row r="21" spans="2:12">
      <c r="B21" s="34"/>
      <c r="C21" s="35"/>
      <c r="D21" s="35"/>
      <c r="E21" s="36"/>
      <c r="F21" s="37"/>
      <c r="G21" s="38" t="str">
        <f t="shared" si="0"/>
        <v/>
      </c>
      <c r="H21" s="39" t="str">
        <f>IF(F21="","",IFERROR(INDEX(Activities!$C$2:$C$76,MATCH(F21,Activities!$B$2:$B$76,0)),"Custom"))</f>
        <v/>
      </c>
      <c r="I21" s="39" t="str">
        <f>IF(F21="","",IFERROR(INDEX(Activities!$D$2:$D$76,MATCH(F21,Activities!$B$2:$B$76,0)),"?"))</f>
        <v/>
      </c>
      <c r="J21" s="40"/>
      <c r="K21" s="39" t="str">
        <f>IF(AND('Admin Config'!C16="15-Minute Increment",I21="Yes",G21&lt;&gt;""),ROUND(G21*4,0),"")</f>
        <v/>
      </c>
      <c r="L21" s="37"/>
    </row>
    <row r="22" spans="2:12">
      <c r="B22" s="41"/>
      <c r="C22" s="42"/>
      <c r="D22" s="42"/>
      <c r="E22" s="36"/>
      <c r="F22" s="43"/>
      <c r="G22" s="44" t="str">
        <f t="shared" si="0"/>
        <v/>
      </c>
      <c r="H22" s="39" t="str">
        <f>IF(F22="","",IFERROR(INDEX(Activities!$C$2:$C$76,MATCH(F22,Activities!$B$2:$B$76,0)),"Custom"))</f>
        <v/>
      </c>
      <c r="I22" s="39" t="str">
        <f>IF(F22="","",IFERROR(INDEX(Activities!$D$2:$D$76,MATCH(F22,Activities!$B$2:$B$76,0)),"?"))</f>
        <v/>
      </c>
      <c r="J22" s="45"/>
      <c r="K22" s="39" t="str">
        <f>IF(AND('Admin Config'!C16="15-Minute Increment",I22="Yes",G22&lt;&gt;""),ROUND(G22*4,0),"")</f>
        <v/>
      </c>
      <c r="L22" s="43"/>
    </row>
    <row r="23" spans="2:12">
      <c r="B23" s="34"/>
      <c r="C23" s="35"/>
      <c r="D23" s="35"/>
      <c r="E23" s="36"/>
      <c r="F23" s="37"/>
      <c r="G23" s="38" t="str">
        <f t="shared" si="0"/>
        <v/>
      </c>
      <c r="H23" s="39" t="str">
        <f>IF(F23="","",IFERROR(INDEX(Activities!$C$2:$C$76,MATCH(F23,Activities!$B$2:$B$76,0)),"Custom"))</f>
        <v/>
      </c>
      <c r="I23" s="39" t="str">
        <f>IF(F23="","",IFERROR(INDEX(Activities!$D$2:$D$76,MATCH(F23,Activities!$B$2:$B$76,0)),"?"))</f>
        <v/>
      </c>
      <c r="J23" s="40"/>
      <c r="K23" s="39" t="str">
        <f>IF(AND('Admin Config'!C16="15-Minute Increment",I23="Yes",G23&lt;&gt;""),ROUND(G23*4,0),"")</f>
        <v/>
      </c>
      <c r="L23" s="37"/>
    </row>
    <row r="24" spans="2:12">
      <c r="B24" s="41"/>
      <c r="C24" s="42"/>
      <c r="D24" s="42"/>
      <c r="E24" s="36"/>
      <c r="F24" s="43"/>
      <c r="G24" s="44" t="str">
        <f t="shared" si="0"/>
        <v/>
      </c>
      <c r="H24" s="39" t="str">
        <f>IF(F24="","",IFERROR(INDEX(Activities!$C$2:$C$76,MATCH(F24,Activities!$B$2:$B$76,0)),"Custom"))</f>
        <v/>
      </c>
      <c r="I24" s="39" t="str">
        <f>IF(F24="","",IFERROR(INDEX(Activities!$D$2:$D$76,MATCH(F24,Activities!$B$2:$B$76,0)),"?"))</f>
        <v/>
      </c>
      <c r="J24" s="45"/>
      <c r="K24" s="39" t="str">
        <f>IF(AND('Admin Config'!C16="15-Minute Increment",I24="Yes",G24&lt;&gt;""),ROUND(G24*4,0),"")</f>
        <v/>
      </c>
      <c r="L24" s="43"/>
    </row>
    <row r="25" spans="2:12">
      <c r="B25" s="34"/>
      <c r="C25" s="35"/>
      <c r="D25" s="35"/>
      <c r="E25" s="36"/>
      <c r="F25" s="37"/>
      <c r="G25" s="38" t="str">
        <f t="shared" si="0"/>
        <v/>
      </c>
      <c r="H25" s="39" t="str">
        <f>IF(F25="","",IFERROR(INDEX(Activities!$C$2:$C$76,MATCH(F25,Activities!$B$2:$B$76,0)),"Custom"))</f>
        <v/>
      </c>
      <c r="I25" s="39" t="str">
        <f>IF(F25="","",IFERROR(INDEX(Activities!$D$2:$D$76,MATCH(F25,Activities!$B$2:$B$76,0)),"?"))</f>
        <v/>
      </c>
      <c r="J25" s="40"/>
      <c r="K25" s="39" t="str">
        <f>IF(AND('Admin Config'!C16="15-Minute Increment",I25="Yes",G25&lt;&gt;""),ROUND(G25*4,0),"")</f>
        <v/>
      </c>
      <c r="L25" s="37"/>
    </row>
    <row r="26" spans="2:12">
      <c r="B26" s="41"/>
      <c r="C26" s="42"/>
      <c r="D26" s="42"/>
      <c r="E26" s="36"/>
      <c r="F26" s="43"/>
      <c r="G26" s="44" t="str">
        <f t="shared" si="0"/>
        <v/>
      </c>
      <c r="H26" s="39" t="str">
        <f>IF(F26="","",IFERROR(INDEX(Activities!$C$2:$C$76,MATCH(F26,Activities!$B$2:$B$76,0)),"Custom"))</f>
        <v/>
      </c>
      <c r="I26" s="39" t="str">
        <f>IF(F26="","",IFERROR(INDEX(Activities!$D$2:$D$76,MATCH(F26,Activities!$B$2:$B$76,0)),"?"))</f>
        <v/>
      </c>
      <c r="J26" s="45"/>
      <c r="K26" s="39" t="str">
        <f>IF(AND('Admin Config'!C16="15-Minute Increment",I26="Yes",G26&lt;&gt;""),ROUND(G26*4,0),"")</f>
        <v/>
      </c>
      <c r="L26" s="43"/>
    </row>
    <row r="27" spans="2:12">
      <c r="B27" s="34"/>
      <c r="C27" s="35"/>
      <c r="D27" s="35"/>
      <c r="E27" s="36"/>
      <c r="F27" s="37"/>
      <c r="G27" s="38" t="str">
        <f t="shared" si="0"/>
        <v/>
      </c>
      <c r="H27" s="39" t="str">
        <f>IF(F27="","",IFERROR(INDEX(Activities!$C$2:$C$76,MATCH(F27,Activities!$B$2:$B$76,0)),"Custom"))</f>
        <v/>
      </c>
      <c r="I27" s="39" t="str">
        <f>IF(F27="","",IFERROR(INDEX(Activities!$D$2:$D$76,MATCH(F27,Activities!$B$2:$B$76,0)),"?"))</f>
        <v/>
      </c>
      <c r="J27" s="40"/>
      <c r="K27" s="39" t="str">
        <f>IF(AND('Admin Config'!C16="15-Minute Increment",I27="Yes",G27&lt;&gt;""),ROUND(G27*4,0),"")</f>
        <v/>
      </c>
      <c r="L27" s="37"/>
    </row>
    <row r="28" spans="2:12">
      <c r="B28" s="41"/>
      <c r="C28" s="42"/>
      <c r="D28" s="42"/>
      <c r="E28" s="36"/>
      <c r="F28" s="43"/>
      <c r="G28" s="44" t="str">
        <f t="shared" si="0"/>
        <v/>
      </c>
      <c r="H28" s="39" t="str">
        <f>IF(F28="","",IFERROR(INDEX(Activities!$C$2:$C$76,MATCH(F28,Activities!$B$2:$B$76,0)),"Custom"))</f>
        <v/>
      </c>
      <c r="I28" s="39" t="str">
        <f>IF(F28="","",IFERROR(INDEX(Activities!$D$2:$D$76,MATCH(F28,Activities!$B$2:$B$76,0)),"?"))</f>
        <v/>
      </c>
      <c r="J28" s="45"/>
      <c r="K28" s="39" t="str">
        <f>IF(AND('Admin Config'!C16="15-Minute Increment",I28="Yes",G28&lt;&gt;""),ROUND(G28*4,0),"")</f>
        <v/>
      </c>
      <c r="L28" s="43"/>
    </row>
    <row r="29" spans="2:12">
      <c r="B29" s="34"/>
      <c r="C29" s="35"/>
      <c r="D29" s="35"/>
      <c r="E29" s="36"/>
      <c r="F29" s="37"/>
      <c r="G29" s="38" t="str">
        <f t="shared" si="0"/>
        <v/>
      </c>
      <c r="H29" s="39" t="str">
        <f>IF(F29="","",IFERROR(INDEX(Activities!$C$2:$C$76,MATCH(F29,Activities!$B$2:$B$76,0)),"Custom"))</f>
        <v/>
      </c>
      <c r="I29" s="39" t="str">
        <f>IF(F29="","",IFERROR(INDEX(Activities!$D$2:$D$76,MATCH(F29,Activities!$B$2:$B$76,0)),"?"))</f>
        <v/>
      </c>
      <c r="J29" s="40"/>
      <c r="K29" s="39" t="str">
        <f>IF(AND('Admin Config'!C16="15-Minute Increment",I29="Yes",G29&lt;&gt;""),ROUND(G29*4,0),"")</f>
        <v/>
      </c>
      <c r="L29" s="37"/>
    </row>
    <row r="30" spans="2:12">
      <c r="B30" s="41"/>
      <c r="C30" s="42"/>
      <c r="D30" s="42"/>
      <c r="E30" s="36"/>
      <c r="F30" s="43"/>
      <c r="G30" s="44" t="str">
        <f t="shared" si="0"/>
        <v/>
      </c>
      <c r="H30" s="39" t="str">
        <f>IF(F30="","",IFERROR(INDEX(Activities!$C$2:$C$76,MATCH(F30,Activities!$B$2:$B$76,0)),"Custom"))</f>
        <v/>
      </c>
      <c r="I30" s="39" t="str">
        <f>IF(F30="","",IFERROR(INDEX(Activities!$D$2:$D$76,MATCH(F30,Activities!$B$2:$B$76,0)),"?"))</f>
        <v/>
      </c>
      <c r="J30" s="45"/>
      <c r="K30" s="39" t="str">
        <f>IF(AND('Admin Config'!C16="15-Minute Increment",I30="Yes",G30&lt;&gt;""),ROUND(G30*4,0),"")</f>
        <v/>
      </c>
      <c r="L30" s="43"/>
    </row>
    <row r="31" spans="2:12">
      <c r="B31" s="34"/>
      <c r="C31" s="35"/>
      <c r="D31" s="35"/>
      <c r="E31" s="36"/>
      <c r="F31" s="37"/>
      <c r="G31" s="38" t="str">
        <f t="shared" si="0"/>
        <v/>
      </c>
      <c r="H31" s="39" t="str">
        <f>IF(F31="","",IFERROR(INDEX(Activities!$C$2:$C$76,MATCH(F31,Activities!$B$2:$B$76,0)),"Custom"))</f>
        <v/>
      </c>
      <c r="I31" s="39" t="str">
        <f>IF(F31="","",IFERROR(INDEX(Activities!$D$2:$D$76,MATCH(F31,Activities!$B$2:$B$76,0)),"?"))</f>
        <v/>
      </c>
      <c r="J31" s="40"/>
      <c r="K31" s="39" t="str">
        <f>IF(AND('Admin Config'!C16="15-Minute Increment",I31="Yes",G31&lt;&gt;""),ROUND(G31*4,0),"")</f>
        <v/>
      </c>
      <c r="L31" s="37"/>
    </row>
    <row r="32" spans="2:12">
      <c r="B32" s="41"/>
      <c r="C32" s="42"/>
      <c r="D32" s="42"/>
      <c r="E32" s="36"/>
      <c r="F32" s="43"/>
      <c r="G32" s="44" t="str">
        <f t="shared" si="0"/>
        <v/>
      </c>
      <c r="H32" s="39" t="str">
        <f>IF(F32="","",IFERROR(INDEX(Activities!$C$2:$C$76,MATCH(F32,Activities!$B$2:$B$76,0)),"Custom"))</f>
        <v/>
      </c>
      <c r="I32" s="39" t="str">
        <f>IF(F32="","",IFERROR(INDEX(Activities!$D$2:$D$76,MATCH(F32,Activities!$B$2:$B$76,0)),"?"))</f>
        <v/>
      </c>
      <c r="J32" s="45"/>
      <c r="K32" s="39" t="str">
        <f>IF(AND('Admin Config'!C16="15-Minute Increment",I32="Yes",G32&lt;&gt;""),ROUND(G32*4,0),"")</f>
        <v/>
      </c>
      <c r="L32" s="43"/>
    </row>
    <row r="33" spans="2:12">
      <c r="B33" s="34"/>
      <c r="C33" s="35"/>
      <c r="D33" s="35"/>
      <c r="E33" s="36"/>
      <c r="F33" s="37"/>
      <c r="G33" s="38" t="str">
        <f t="shared" si="0"/>
        <v/>
      </c>
      <c r="H33" s="39" t="str">
        <f>IF(F33="","",IFERROR(INDEX(Activities!$C$2:$C$76,MATCH(F33,Activities!$B$2:$B$76,0)),"Custom"))</f>
        <v/>
      </c>
      <c r="I33" s="39" t="str">
        <f>IF(F33="","",IFERROR(INDEX(Activities!$D$2:$D$76,MATCH(F33,Activities!$B$2:$B$76,0)),"?"))</f>
        <v/>
      </c>
      <c r="J33" s="40"/>
      <c r="K33" s="39" t="str">
        <f>IF(AND('Admin Config'!C16="15-Minute Increment",I33="Yes",G33&lt;&gt;""),ROUND(G33*4,0),"")</f>
        <v/>
      </c>
      <c r="L33" s="37"/>
    </row>
    <row r="34" spans="2:12">
      <c r="B34" s="41"/>
      <c r="C34" s="42"/>
      <c r="D34" s="42"/>
      <c r="E34" s="36"/>
      <c r="F34" s="43"/>
      <c r="G34" s="44" t="str">
        <f t="shared" si="0"/>
        <v/>
      </c>
      <c r="H34" s="39" t="str">
        <f>IF(F34="","",IFERROR(INDEX(Activities!$C$2:$C$76,MATCH(F34,Activities!$B$2:$B$76,0)),"Custom"))</f>
        <v/>
      </c>
      <c r="I34" s="39" t="str">
        <f>IF(F34="","",IFERROR(INDEX(Activities!$D$2:$D$76,MATCH(F34,Activities!$B$2:$B$76,0)),"?"))</f>
        <v/>
      </c>
      <c r="J34" s="45"/>
      <c r="K34" s="39" t="str">
        <f>IF(AND('Admin Config'!C16="15-Minute Increment",I34="Yes",G34&lt;&gt;""),ROUND(G34*4,0),"")</f>
        <v/>
      </c>
      <c r="L34" s="43"/>
    </row>
    <row r="35" spans="2:12">
      <c r="B35" s="34"/>
      <c r="C35" s="35"/>
      <c r="D35" s="35"/>
      <c r="E35" s="36"/>
      <c r="F35" s="37"/>
      <c r="G35" s="38" t="str">
        <f t="shared" si="0"/>
        <v/>
      </c>
      <c r="H35" s="39" t="str">
        <f>IF(F35="","",IFERROR(INDEX(Activities!$C$2:$C$76,MATCH(F35,Activities!$B$2:$B$76,0)),"Custom"))</f>
        <v/>
      </c>
      <c r="I35" s="39" t="str">
        <f>IF(F35="","",IFERROR(INDEX(Activities!$D$2:$D$76,MATCH(F35,Activities!$B$2:$B$76,0)),"?"))</f>
        <v/>
      </c>
      <c r="J35" s="40"/>
      <c r="K35" s="39" t="str">
        <f>IF(AND('Admin Config'!C16="15-Minute Increment",I35="Yes",G35&lt;&gt;""),ROUND(G35*4,0),"")</f>
        <v/>
      </c>
      <c r="L35" s="37"/>
    </row>
    <row r="36" spans="2:12">
      <c r="B36" s="41"/>
      <c r="C36" s="42"/>
      <c r="D36" s="42"/>
      <c r="E36" s="36"/>
      <c r="F36" s="43"/>
      <c r="G36" s="44" t="str">
        <f t="shared" si="0"/>
        <v/>
      </c>
      <c r="H36" s="39" t="str">
        <f>IF(F36="","",IFERROR(INDEX(Activities!$C$2:$C$76,MATCH(F36,Activities!$B$2:$B$76,0)),"Custom"))</f>
        <v/>
      </c>
      <c r="I36" s="39" t="str">
        <f>IF(F36="","",IFERROR(INDEX(Activities!$D$2:$D$76,MATCH(F36,Activities!$B$2:$B$76,0)),"?"))</f>
        <v/>
      </c>
      <c r="J36" s="45"/>
      <c r="K36" s="39" t="str">
        <f>IF(AND('Admin Config'!C16="15-Minute Increment",I36="Yes",G36&lt;&gt;""),ROUND(G36*4,0),"")</f>
        <v/>
      </c>
      <c r="L36" s="43"/>
    </row>
    <row r="37" spans="2:12">
      <c r="B37" s="34"/>
      <c r="C37" s="35"/>
      <c r="D37" s="35"/>
      <c r="E37" s="36"/>
      <c r="F37" s="37"/>
      <c r="G37" s="38" t="str">
        <f t="shared" si="0"/>
        <v/>
      </c>
      <c r="H37" s="39" t="str">
        <f>IF(F37="","",IFERROR(INDEX(Activities!$C$2:$C$76,MATCH(F37,Activities!$B$2:$B$76,0)),"Custom"))</f>
        <v/>
      </c>
      <c r="I37" s="39" t="str">
        <f>IF(F37="","",IFERROR(INDEX(Activities!$D$2:$D$76,MATCH(F37,Activities!$B$2:$B$76,0)),"?"))</f>
        <v/>
      </c>
      <c r="J37" s="40"/>
      <c r="K37" s="39" t="str">
        <f>IF(AND('Admin Config'!C16="15-Minute Increment",I37="Yes",G37&lt;&gt;""),ROUND(G37*4,0),"")</f>
        <v/>
      </c>
      <c r="L37" s="37"/>
    </row>
    <row r="38" spans="2:12">
      <c r="B38" s="41"/>
      <c r="C38" s="42"/>
      <c r="D38" s="42"/>
      <c r="E38" s="36"/>
      <c r="F38" s="43"/>
      <c r="G38" s="44" t="str">
        <f t="shared" si="0"/>
        <v/>
      </c>
      <c r="H38" s="39" t="str">
        <f>IF(F38="","",IFERROR(INDEX(Activities!$C$2:$C$76,MATCH(F38,Activities!$B$2:$B$76,0)),"Custom"))</f>
        <v/>
      </c>
      <c r="I38" s="39" t="str">
        <f>IF(F38="","",IFERROR(INDEX(Activities!$D$2:$D$76,MATCH(F38,Activities!$B$2:$B$76,0)),"?"))</f>
        <v/>
      </c>
      <c r="J38" s="45"/>
      <c r="K38" s="39" t="str">
        <f>IF(AND('Admin Config'!C16="15-Minute Increment",I38="Yes",G38&lt;&gt;""),ROUND(G38*4,0),"")</f>
        <v/>
      </c>
      <c r="L38" s="43"/>
    </row>
    <row r="39" spans="2:12">
      <c r="B39" s="34"/>
      <c r="C39" s="35"/>
      <c r="D39" s="35"/>
      <c r="E39" s="36"/>
      <c r="F39" s="37"/>
      <c r="G39" s="38" t="str">
        <f t="shared" ref="G39:G70" si="1">IF(AND(C39&lt;&gt;"",D39&lt;&gt;""),ROUND((D39-C39)*24,2),"")</f>
        <v/>
      </c>
      <c r="H39" s="39" t="str">
        <f>IF(F39="","",IFERROR(INDEX(Activities!$C$2:$C$76,MATCH(F39,Activities!$B$2:$B$76,0)),"Custom"))</f>
        <v/>
      </c>
      <c r="I39" s="39" t="str">
        <f>IF(F39="","",IFERROR(INDEX(Activities!$D$2:$D$76,MATCH(F39,Activities!$B$2:$B$76,0)),"?"))</f>
        <v/>
      </c>
      <c r="J39" s="40"/>
      <c r="K39" s="39" t="str">
        <f>IF(AND('Admin Config'!C16="15-Minute Increment",I39="Yes",G39&lt;&gt;""),ROUND(G39*4,0),"")</f>
        <v/>
      </c>
      <c r="L39" s="37"/>
    </row>
    <row r="40" spans="2:12">
      <c r="B40" s="41"/>
      <c r="C40" s="42"/>
      <c r="D40" s="42"/>
      <c r="E40" s="36"/>
      <c r="F40" s="43"/>
      <c r="G40" s="44" t="str">
        <f t="shared" si="1"/>
        <v/>
      </c>
      <c r="H40" s="39" t="str">
        <f>IF(F40="","",IFERROR(INDEX(Activities!$C$2:$C$76,MATCH(F40,Activities!$B$2:$B$76,0)),"Custom"))</f>
        <v/>
      </c>
      <c r="I40" s="39" t="str">
        <f>IF(F40="","",IFERROR(INDEX(Activities!$D$2:$D$76,MATCH(F40,Activities!$B$2:$B$76,0)),"?"))</f>
        <v/>
      </c>
      <c r="J40" s="45"/>
      <c r="K40" s="39" t="str">
        <f>IF(AND('Admin Config'!C16="15-Minute Increment",I40="Yes",G40&lt;&gt;""),ROUND(G40*4,0),"")</f>
        <v/>
      </c>
      <c r="L40" s="43"/>
    </row>
    <row r="41" spans="2:12">
      <c r="B41" s="34"/>
      <c r="C41" s="35"/>
      <c r="D41" s="35"/>
      <c r="E41" s="36"/>
      <c r="F41" s="37"/>
      <c r="G41" s="38" t="str">
        <f t="shared" si="1"/>
        <v/>
      </c>
      <c r="H41" s="39" t="str">
        <f>IF(F41="","",IFERROR(INDEX(Activities!$C$2:$C$76,MATCH(F41,Activities!$B$2:$B$76,0)),"Custom"))</f>
        <v/>
      </c>
      <c r="I41" s="39" t="str">
        <f>IF(F41="","",IFERROR(INDEX(Activities!$D$2:$D$76,MATCH(F41,Activities!$B$2:$B$76,0)),"?"))</f>
        <v/>
      </c>
      <c r="J41" s="40"/>
      <c r="K41" s="39" t="str">
        <f>IF(AND('Admin Config'!C16="15-Minute Increment",I41="Yes",G41&lt;&gt;""),ROUND(G41*4,0),"")</f>
        <v/>
      </c>
      <c r="L41" s="37"/>
    </row>
    <row r="42" spans="2:12">
      <c r="B42" s="41"/>
      <c r="C42" s="42"/>
      <c r="D42" s="42"/>
      <c r="E42" s="36"/>
      <c r="F42" s="43"/>
      <c r="G42" s="44" t="str">
        <f t="shared" si="1"/>
        <v/>
      </c>
      <c r="H42" s="39" t="str">
        <f>IF(F42="","",IFERROR(INDEX(Activities!$C$2:$C$76,MATCH(F42,Activities!$B$2:$B$76,0)),"Custom"))</f>
        <v/>
      </c>
      <c r="I42" s="39" t="str">
        <f>IF(F42="","",IFERROR(INDEX(Activities!$D$2:$D$76,MATCH(F42,Activities!$B$2:$B$76,0)),"?"))</f>
        <v/>
      </c>
      <c r="J42" s="45"/>
      <c r="K42" s="39" t="str">
        <f>IF(AND('Admin Config'!C16="15-Minute Increment",I42="Yes",G42&lt;&gt;""),ROUND(G42*4,0),"")</f>
        <v/>
      </c>
      <c r="L42" s="43"/>
    </row>
    <row r="43" spans="2:12">
      <c r="B43" s="34"/>
      <c r="C43" s="35"/>
      <c r="D43" s="35"/>
      <c r="E43" s="36"/>
      <c r="F43" s="37"/>
      <c r="G43" s="38" t="str">
        <f t="shared" si="1"/>
        <v/>
      </c>
      <c r="H43" s="39" t="str">
        <f>IF(F43="","",IFERROR(INDEX(Activities!$C$2:$C$76,MATCH(F43,Activities!$B$2:$B$76,0)),"Custom"))</f>
        <v/>
      </c>
      <c r="I43" s="39" t="str">
        <f>IF(F43="","",IFERROR(INDEX(Activities!$D$2:$D$76,MATCH(F43,Activities!$B$2:$B$76,0)),"?"))</f>
        <v/>
      </c>
      <c r="J43" s="40"/>
      <c r="K43" s="39" t="str">
        <f>IF(AND('Admin Config'!C16="15-Minute Increment",I43="Yes",G43&lt;&gt;""),ROUND(G43*4,0),"")</f>
        <v/>
      </c>
      <c r="L43" s="37"/>
    </row>
    <row r="44" spans="2:12">
      <c r="B44" s="41"/>
      <c r="C44" s="42"/>
      <c r="D44" s="42"/>
      <c r="E44" s="36"/>
      <c r="F44" s="43"/>
      <c r="G44" s="44" t="str">
        <f t="shared" si="1"/>
        <v/>
      </c>
      <c r="H44" s="39" t="str">
        <f>IF(F44="","",IFERROR(INDEX(Activities!$C$2:$C$76,MATCH(F44,Activities!$B$2:$B$76,0)),"Custom"))</f>
        <v/>
      </c>
      <c r="I44" s="39" t="str">
        <f>IF(F44="","",IFERROR(INDEX(Activities!$D$2:$D$76,MATCH(F44,Activities!$B$2:$B$76,0)),"?"))</f>
        <v/>
      </c>
      <c r="J44" s="45"/>
      <c r="K44" s="39" t="str">
        <f>IF(AND('Admin Config'!C16="15-Minute Increment",I44="Yes",G44&lt;&gt;""),ROUND(G44*4,0),"")</f>
        <v/>
      </c>
      <c r="L44" s="43"/>
    </row>
    <row r="45" spans="2:12">
      <c r="B45" s="34"/>
      <c r="C45" s="35"/>
      <c r="D45" s="35"/>
      <c r="E45" s="36"/>
      <c r="F45" s="37"/>
      <c r="G45" s="38" t="str">
        <f t="shared" si="1"/>
        <v/>
      </c>
      <c r="H45" s="39" t="str">
        <f>IF(F45="","",IFERROR(INDEX(Activities!$C$2:$C$76,MATCH(F45,Activities!$B$2:$B$76,0)),"Custom"))</f>
        <v/>
      </c>
      <c r="I45" s="39" t="str">
        <f>IF(F45="","",IFERROR(INDEX(Activities!$D$2:$D$76,MATCH(F45,Activities!$B$2:$B$76,0)),"?"))</f>
        <v/>
      </c>
      <c r="J45" s="40"/>
      <c r="K45" s="39" t="str">
        <f>IF(AND('Admin Config'!C16="15-Minute Increment",I45="Yes",G45&lt;&gt;""),ROUND(G45*4,0),"")</f>
        <v/>
      </c>
      <c r="L45" s="37"/>
    </row>
    <row r="46" spans="2:12">
      <c r="B46" s="41"/>
      <c r="C46" s="42"/>
      <c r="D46" s="42"/>
      <c r="E46" s="36"/>
      <c r="F46" s="43"/>
      <c r="G46" s="44" t="str">
        <f t="shared" si="1"/>
        <v/>
      </c>
      <c r="H46" s="39" t="str">
        <f>IF(F46="","",IFERROR(INDEX(Activities!$C$2:$C$76,MATCH(F46,Activities!$B$2:$B$76,0)),"Custom"))</f>
        <v/>
      </c>
      <c r="I46" s="39" t="str">
        <f>IF(F46="","",IFERROR(INDEX(Activities!$D$2:$D$76,MATCH(F46,Activities!$B$2:$B$76,0)),"?"))</f>
        <v/>
      </c>
      <c r="J46" s="45"/>
      <c r="K46" s="39" t="str">
        <f>IF(AND('Admin Config'!C16="15-Minute Increment",I46="Yes",G46&lt;&gt;""),ROUND(G46*4,0),"")</f>
        <v/>
      </c>
      <c r="L46" s="43"/>
    </row>
    <row r="47" spans="2:12">
      <c r="B47" s="34"/>
      <c r="C47" s="35"/>
      <c r="D47" s="35"/>
      <c r="E47" s="36"/>
      <c r="F47" s="37"/>
      <c r="G47" s="38" t="str">
        <f t="shared" si="1"/>
        <v/>
      </c>
      <c r="H47" s="39" t="str">
        <f>IF(F47="","",IFERROR(INDEX(Activities!$C$2:$C$76,MATCH(F47,Activities!$B$2:$B$76,0)),"Custom"))</f>
        <v/>
      </c>
      <c r="I47" s="39" t="str">
        <f>IF(F47="","",IFERROR(INDEX(Activities!$D$2:$D$76,MATCH(F47,Activities!$B$2:$B$76,0)),"?"))</f>
        <v/>
      </c>
      <c r="J47" s="40"/>
      <c r="K47" s="39" t="str">
        <f>IF(AND('Admin Config'!C16="15-Minute Increment",I47="Yes",G47&lt;&gt;""),ROUND(G47*4,0),"")</f>
        <v/>
      </c>
      <c r="L47" s="37"/>
    </row>
    <row r="48" spans="2:12">
      <c r="B48" s="41"/>
      <c r="C48" s="42"/>
      <c r="D48" s="42"/>
      <c r="E48" s="36"/>
      <c r="F48" s="43"/>
      <c r="G48" s="44" t="str">
        <f t="shared" si="1"/>
        <v/>
      </c>
      <c r="H48" s="39" t="str">
        <f>IF(F48="","",IFERROR(INDEX(Activities!$C$2:$C$76,MATCH(F48,Activities!$B$2:$B$76,0)),"Custom"))</f>
        <v/>
      </c>
      <c r="I48" s="39" t="str">
        <f>IF(F48="","",IFERROR(INDEX(Activities!$D$2:$D$76,MATCH(F48,Activities!$B$2:$B$76,0)),"?"))</f>
        <v/>
      </c>
      <c r="J48" s="45"/>
      <c r="K48" s="39" t="str">
        <f>IF(AND('Admin Config'!C16="15-Minute Increment",I48="Yes",G48&lt;&gt;""),ROUND(G48*4,0),"")</f>
        <v/>
      </c>
      <c r="L48" s="43"/>
    </row>
    <row r="49" spans="2:12">
      <c r="B49" s="34"/>
      <c r="C49" s="35"/>
      <c r="D49" s="35"/>
      <c r="E49" s="36"/>
      <c r="F49" s="37"/>
      <c r="G49" s="38" t="str">
        <f t="shared" si="1"/>
        <v/>
      </c>
      <c r="H49" s="39" t="str">
        <f>IF(F49="","",IFERROR(INDEX(Activities!$C$2:$C$76,MATCH(F49,Activities!$B$2:$B$76,0)),"Custom"))</f>
        <v/>
      </c>
      <c r="I49" s="39" t="str">
        <f>IF(F49="","",IFERROR(INDEX(Activities!$D$2:$D$76,MATCH(F49,Activities!$B$2:$B$76,0)),"?"))</f>
        <v/>
      </c>
      <c r="J49" s="40"/>
      <c r="K49" s="39" t="str">
        <f>IF(AND('Admin Config'!C16="15-Minute Increment",I49="Yes",G49&lt;&gt;""),ROUND(G49*4,0),"")</f>
        <v/>
      </c>
      <c r="L49" s="37"/>
    </row>
    <row r="50" spans="2:12">
      <c r="B50" s="41"/>
      <c r="C50" s="42"/>
      <c r="D50" s="42"/>
      <c r="E50" s="36"/>
      <c r="F50" s="43"/>
      <c r="G50" s="44" t="str">
        <f t="shared" si="1"/>
        <v/>
      </c>
      <c r="H50" s="39" t="str">
        <f>IF(F50="","",IFERROR(INDEX(Activities!$C$2:$C$76,MATCH(F50,Activities!$B$2:$B$76,0)),"Custom"))</f>
        <v/>
      </c>
      <c r="I50" s="39" t="str">
        <f>IF(F50="","",IFERROR(INDEX(Activities!$D$2:$D$76,MATCH(F50,Activities!$B$2:$B$76,0)),"?"))</f>
        <v/>
      </c>
      <c r="J50" s="45"/>
      <c r="K50" s="39" t="str">
        <f>IF(AND('Admin Config'!C16="15-Minute Increment",I50="Yes",G50&lt;&gt;""),ROUND(G50*4,0),"")</f>
        <v/>
      </c>
      <c r="L50" s="43"/>
    </row>
    <row r="51" spans="2:12">
      <c r="B51" s="34"/>
      <c r="C51" s="35"/>
      <c r="D51" s="35"/>
      <c r="E51" s="36"/>
      <c r="F51" s="37"/>
      <c r="G51" s="38" t="str">
        <f t="shared" si="1"/>
        <v/>
      </c>
      <c r="H51" s="39" t="str">
        <f>IF(F51="","",IFERROR(INDEX(Activities!$C$2:$C$76,MATCH(F51,Activities!$B$2:$B$76,0)),"Custom"))</f>
        <v/>
      </c>
      <c r="I51" s="39" t="str">
        <f>IF(F51="","",IFERROR(INDEX(Activities!$D$2:$D$76,MATCH(F51,Activities!$B$2:$B$76,0)),"?"))</f>
        <v/>
      </c>
      <c r="J51" s="40"/>
      <c r="K51" s="39" t="str">
        <f>IF(AND('Admin Config'!C16="15-Minute Increment",I51="Yes",G51&lt;&gt;""),ROUND(G51*4,0),"")</f>
        <v/>
      </c>
      <c r="L51" s="37"/>
    </row>
    <row r="52" spans="2:12">
      <c r="B52" s="41"/>
      <c r="C52" s="42"/>
      <c r="D52" s="42"/>
      <c r="E52" s="36"/>
      <c r="F52" s="43"/>
      <c r="G52" s="44" t="str">
        <f t="shared" si="1"/>
        <v/>
      </c>
      <c r="H52" s="39" t="str">
        <f>IF(F52="","",IFERROR(INDEX(Activities!$C$2:$C$76,MATCH(F52,Activities!$B$2:$B$76,0)),"Custom"))</f>
        <v/>
      </c>
      <c r="I52" s="39" t="str">
        <f>IF(F52="","",IFERROR(INDEX(Activities!$D$2:$D$76,MATCH(F52,Activities!$B$2:$B$76,0)),"?"))</f>
        <v/>
      </c>
      <c r="J52" s="45"/>
      <c r="K52" s="39" t="str">
        <f>IF(AND('Admin Config'!C16="15-Minute Increment",I52="Yes",G52&lt;&gt;""),ROUND(G52*4,0),"")</f>
        <v/>
      </c>
      <c r="L52" s="43"/>
    </row>
    <row r="53" spans="2:12">
      <c r="B53" s="34"/>
      <c r="C53" s="35"/>
      <c r="D53" s="35"/>
      <c r="E53" s="36"/>
      <c r="F53" s="37"/>
      <c r="G53" s="38" t="str">
        <f t="shared" si="1"/>
        <v/>
      </c>
      <c r="H53" s="39" t="str">
        <f>IF(F53="","",IFERROR(INDEX(Activities!$C$2:$C$76,MATCH(F53,Activities!$B$2:$B$76,0)),"Custom"))</f>
        <v/>
      </c>
      <c r="I53" s="39" t="str">
        <f>IF(F53="","",IFERROR(INDEX(Activities!$D$2:$D$76,MATCH(F53,Activities!$B$2:$B$76,0)),"?"))</f>
        <v/>
      </c>
      <c r="J53" s="40"/>
      <c r="K53" s="39" t="str">
        <f>IF(AND('Admin Config'!C16="15-Minute Increment",I53="Yes",G53&lt;&gt;""),ROUND(G53*4,0),"")</f>
        <v/>
      </c>
      <c r="L53" s="37"/>
    </row>
    <row r="54" spans="2:12">
      <c r="B54" s="41"/>
      <c r="C54" s="42"/>
      <c r="D54" s="42"/>
      <c r="E54" s="36"/>
      <c r="F54" s="43"/>
      <c r="G54" s="44" t="str">
        <f t="shared" si="1"/>
        <v/>
      </c>
      <c r="H54" s="39" t="str">
        <f>IF(F54="","",IFERROR(INDEX(Activities!$C$2:$C$76,MATCH(F54,Activities!$B$2:$B$76,0)),"Custom"))</f>
        <v/>
      </c>
      <c r="I54" s="39" t="str">
        <f>IF(F54="","",IFERROR(INDEX(Activities!$D$2:$D$76,MATCH(F54,Activities!$B$2:$B$76,0)),"?"))</f>
        <v/>
      </c>
      <c r="J54" s="45"/>
      <c r="K54" s="39" t="str">
        <f>IF(AND('Admin Config'!C16="15-Minute Increment",I54="Yes",G54&lt;&gt;""),ROUND(G54*4,0),"")</f>
        <v/>
      </c>
      <c r="L54" s="43"/>
    </row>
    <row r="55" spans="2:12">
      <c r="B55" s="34"/>
      <c r="C55" s="35"/>
      <c r="D55" s="35"/>
      <c r="E55" s="36"/>
      <c r="F55" s="37"/>
      <c r="G55" s="38" t="str">
        <f t="shared" si="1"/>
        <v/>
      </c>
      <c r="H55" s="39" t="str">
        <f>IF(F55="","",IFERROR(INDEX(Activities!$C$2:$C$76,MATCH(F55,Activities!$B$2:$B$76,0)),"Custom"))</f>
        <v/>
      </c>
      <c r="I55" s="39" t="str">
        <f>IF(F55="","",IFERROR(INDEX(Activities!$D$2:$D$76,MATCH(F55,Activities!$B$2:$B$76,0)),"?"))</f>
        <v/>
      </c>
      <c r="J55" s="40"/>
      <c r="K55" s="39" t="str">
        <f>IF(AND('Admin Config'!C16="15-Minute Increment",I55="Yes",G55&lt;&gt;""),ROUND(G55*4,0),"")</f>
        <v/>
      </c>
      <c r="L55" s="37"/>
    </row>
    <row r="56" spans="2:12">
      <c r="B56" s="41"/>
      <c r="C56" s="42"/>
      <c r="D56" s="42"/>
      <c r="E56" s="36"/>
      <c r="F56" s="43"/>
      <c r="G56" s="44" t="str">
        <f t="shared" si="1"/>
        <v/>
      </c>
      <c r="H56" s="39" t="str">
        <f>IF(F56="","",IFERROR(INDEX(Activities!$C$2:$C$76,MATCH(F56,Activities!$B$2:$B$76,0)),"Custom"))</f>
        <v/>
      </c>
      <c r="I56" s="39" t="str">
        <f>IF(F56="","",IFERROR(INDEX(Activities!$D$2:$D$76,MATCH(F56,Activities!$B$2:$B$76,0)),"?"))</f>
        <v/>
      </c>
      <c r="J56" s="45"/>
      <c r="K56" s="39" t="str">
        <f>IF(AND('Admin Config'!C16="15-Minute Increment",I56="Yes",G56&lt;&gt;""),ROUND(G56*4,0),"")</f>
        <v/>
      </c>
      <c r="L56" s="43"/>
    </row>
    <row r="57" spans="2:12">
      <c r="B57" s="34"/>
      <c r="C57" s="35"/>
      <c r="D57" s="35"/>
      <c r="E57" s="36"/>
      <c r="F57" s="37"/>
      <c r="G57" s="38" t="str">
        <f t="shared" si="1"/>
        <v/>
      </c>
      <c r="H57" s="39" t="str">
        <f>IF(F57="","",IFERROR(INDEX(Activities!$C$2:$C$76,MATCH(F57,Activities!$B$2:$B$76,0)),"Custom"))</f>
        <v/>
      </c>
      <c r="I57" s="39" t="str">
        <f>IF(F57="","",IFERROR(INDEX(Activities!$D$2:$D$76,MATCH(F57,Activities!$B$2:$B$76,0)),"?"))</f>
        <v/>
      </c>
      <c r="J57" s="40"/>
      <c r="K57" s="39" t="str">
        <f>IF(AND('Admin Config'!C16="15-Minute Increment",I57="Yes",G57&lt;&gt;""),ROUND(G57*4,0),"")</f>
        <v/>
      </c>
      <c r="L57" s="37"/>
    </row>
    <row r="58" spans="2:12">
      <c r="B58" s="41"/>
      <c r="C58" s="42"/>
      <c r="D58" s="42"/>
      <c r="E58" s="36"/>
      <c r="F58" s="43"/>
      <c r="G58" s="44" t="str">
        <f t="shared" si="1"/>
        <v/>
      </c>
      <c r="H58" s="39" t="str">
        <f>IF(F58="","",IFERROR(INDEX(Activities!$C$2:$C$76,MATCH(F58,Activities!$B$2:$B$76,0)),"Custom"))</f>
        <v/>
      </c>
      <c r="I58" s="39" t="str">
        <f>IF(F58="","",IFERROR(INDEX(Activities!$D$2:$D$76,MATCH(F58,Activities!$B$2:$B$76,0)),"?"))</f>
        <v/>
      </c>
      <c r="J58" s="45"/>
      <c r="K58" s="39" t="str">
        <f>IF(AND('Admin Config'!C16="15-Minute Increment",I58="Yes",G58&lt;&gt;""),ROUND(G58*4,0),"")</f>
        <v/>
      </c>
      <c r="L58" s="43"/>
    </row>
    <row r="59" spans="2:12">
      <c r="B59" s="34"/>
      <c r="C59" s="35"/>
      <c r="D59" s="35"/>
      <c r="E59" s="36"/>
      <c r="F59" s="37"/>
      <c r="G59" s="38" t="str">
        <f t="shared" si="1"/>
        <v/>
      </c>
      <c r="H59" s="39" t="str">
        <f>IF(F59="","",IFERROR(INDEX(Activities!$C$2:$C$76,MATCH(F59,Activities!$B$2:$B$76,0)),"Custom"))</f>
        <v/>
      </c>
      <c r="I59" s="39" t="str">
        <f>IF(F59="","",IFERROR(INDEX(Activities!$D$2:$D$76,MATCH(F59,Activities!$B$2:$B$76,0)),"?"))</f>
        <v/>
      </c>
      <c r="J59" s="40"/>
      <c r="K59" s="39" t="str">
        <f>IF(AND('Admin Config'!C16="15-Minute Increment",I59="Yes",G59&lt;&gt;""),ROUND(G59*4,0),"")</f>
        <v/>
      </c>
      <c r="L59" s="37"/>
    </row>
    <row r="60" spans="2:12">
      <c r="B60" s="41"/>
      <c r="C60" s="42"/>
      <c r="D60" s="42"/>
      <c r="E60" s="36"/>
      <c r="F60" s="43"/>
      <c r="G60" s="44" t="str">
        <f t="shared" si="1"/>
        <v/>
      </c>
      <c r="H60" s="39" t="str">
        <f>IF(F60="","",IFERROR(INDEX(Activities!$C$2:$C$76,MATCH(F60,Activities!$B$2:$B$76,0)),"Custom"))</f>
        <v/>
      </c>
      <c r="I60" s="39" t="str">
        <f>IF(F60="","",IFERROR(INDEX(Activities!$D$2:$D$76,MATCH(F60,Activities!$B$2:$B$76,0)),"?"))</f>
        <v/>
      </c>
      <c r="J60" s="45"/>
      <c r="K60" s="39" t="str">
        <f>IF(AND('Admin Config'!C16="15-Minute Increment",I60="Yes",G60&lt;&gt;""),ROUND(G60*4,0),"")</f>
        <v/>
      </c>
      <c r="L60" s="43"/>
    </row>
    <row r="61" spans="2:12">
      <c r="B61" s="34"/>
      <c r="C61" s="35"/>
      <c r="D61" s="35"/>
      <c r="E61" s="36"/>
      <c r="F61" s="37"/>
      <c r="G61" s="38" t="str">
        <f t="shared" si="1"/>
        <v/>
      </c>
      <c r="H61" s="39" t="str">
        <f>IF(F61="","",IFERROR(INDEX(Activities!$C$2:$C$76,MATCH(F61,Activities!$B$2:$B$76,0)),"Custom"))</f>
        <v/>
      </c>
      <c r="I61" s="39" t="str">
        <f>IF(F61="","",IFERROR(INDEX(Activities!$D$2:$D$76,MATCH(F61,Activities!$B$2:$B$76,0)),"?"))</f>
        <v/>
      </c>
      <c r="J61" s="40"/>
      <c r="K61" s="39" t="str">
        <f>IF(AND('Admin Config'!C16="15-Minute Increment",I61="Yes",G61&lt;&gt;""),ROUND(G61*4,0),"")</f>
        <v/>
      </c>
      <c r="L61" s="37"/>
    </row>
    <row r="62" spans="2:12">
      <c r="B62" s="41"/>
      <c r="C62" s="42"/>
      <c r="D62" s="42"/>
      <c r="E62" s="36"/>
      <c r="F62" s="43"/>
      <c r="G62" s="44" t="str">
        <f t="shared" si="1"/>
        <v/>
      </c>
      <c r="H62" s="39" t="str">
        <f>IF(F62="","",IFERROR(INDEX(Activities!$C$2:$C$76,MATCH(F62,Activities!$B$2:$B$76,0)),"Custom"))</f>
        <v/>
      </c>
      <c r="I62" s="39" t="str">
        <f>IF(F62="","",IFERROR(INDEX(Activities!$D$2:$D$76,MATCH(F62,Activities!$B$2:$B$76,0)),"?"))</f>
        <v/>
      </c>
      <c r="J62" s="45"/>
      <c r="K62" s="39" t="str">
        <f>IF(AND('Admin Config'!C16="15-Minute Increment",I62="Yes",G62&lt;&gt;""),ROUND(G62*4,0),"")</f>
        <v/>
      </c>
      <c r="L62" s="43"/>
    </row>
    <row r="63" spans="2:12">
      <c r="B63" s="34"/>
      <c r="C63" s="35"/>
      <c r="D63" s="35"/>
      <c r="E63" s="36"/>
      <c r="F63" s="37"/>
      <c r="G63" s="38" t="str">
        <f t="shared" si="1"/>
        <v/>
      </c>
      <c r="H63" s="39" t="str">
        <f>IF(F63="","",IFERROR(INDEX(Activities!$C$2:$C$76,MATCH(F63,Activities!$B$2:$B$76,0)),"Custom"))</f>
        <v/>
      </c>
      <c r="I63" s="39" t="str">
        <f>IF(F63="","",IFERROR(INDEX(Activities!$D$2:$D$76,MATCH(F63,Activities!$B$2:$B$76,0)),"?"))</f>
        <v/>
      </c>
      <c r="J63" s="40"/>
      <c r="K63" s="39" t="str">
        <f>IF(AND('Admin Config'!C16="15-Minute Increment",I63="Yes",G63&lt;&gt;""),ROUND(G63*4,0),"")</f>
        <v/>
      </c>
      <c r="L63" s="37"/>
    </row>
    <row r="64" spans="2:12">
      <c r="B64" s="41"/>
      <c r="C64" s="42"/>
      <c r="D64" s="42"/>
      <c r="E64" s="36"/>
      <c r="F64" s="43"/>
      <c r="G64" s="44" t="str">
        <f t="shared" si="1"/>
        <v/>
      </c>
      <c r="H64" s="39" t="str">
        <f>IF(F64="","",IFERROR(INDEX(Activities!$C$2:$C$76,MATCH(F64,Activities!$B$2:$B$76,0)),"Custom"))</f>
        <v/>
      </c>
      <c r="I64" s="39" t="str">
        <f>IF(F64="","",IFERROR(INDEX(Activities!$D$2:$D$76,MATCH(F64,Activities!$B$2:$B$76,0)),"?"))</f>
        <v/>
      </c>
      <c r="J64" s="45"/>
      <c r="K64" s="39" t="str">
        <f>IF(AND('Admin Config'!C16="15-Minute Increment",I64="Yes",G64&lt;&gt;""),ROUND(G64*4,0),"")</f>
        <v/>
      </c>
      <c r="L64" s="43"/>
    </row>
    <row r="65" spans="2:12">
      <c r="B65" s="34"/>
      <c r="C65" s="35"/>
      <c r="D65" s="35"/>
      <c r="E65" s="36"/>
      <c r="F65" s="37"/>
      <c r="G65" s="38" t="str">
        <f t="shared" si="1"/>
        <v/>
      </c>
      <c r="H65" s="39" t="str">
        <f>IF(F65="","",IFERROR(INDEX(Activities!$C$2:$C$76,MATCH(F65,Activities!$B$2:$B$76,0)),"Custom"))</f>
        <v/>
      </c>
      <c r="I65" s="39" t="str">
        <f>IF(F65="","",IFERROR(INDEX(Activities!$D$2:$D$76,MATCH(F65,Activities!$B$2:$B$76,0)),"?"))</f>
        <v/>
      </c>
      <c r="J65" s="40"/>
      <c r="K65" s="39" t="str">
        <f>IF(AND('Admin Config'!C16="15-Minute Increment",I65="Yes",G65&lt;&gt;""),ROUND(G65*4,0),"")</f>
        <v/>
      </c>
      <c r="L65" s="37"/>
    </row>
    <row r="66" spans="2:12">
      <c r="B66" s="41"/>
      <c r="C66" s="42"/>
      <c r="D66" s="42"/>
      <c r="E66" s="36"/>
      <c r="F66" s="43"/>
      <c r="G66" s="44" t="str">
        <f t="shared" si="1"/>
        <v/>
      </c>
      <c r="H66" s="39" t="str">
        <f>IF(F66="","",IFERROR(INDEX(Activities!$C$2:$C$76,MATCH(F66,Activities!$B$2:$B$76,0)),"Custom"))</f>
        <v/>
      </c>
      <c r="I66" s="39" t="str">
        <f>IF(F66="","",IFERROR(INDEX(Activities!$D$2:$D$76,MATCH(F66,Activities!$B$2:$B$76,0)),"?"))</f>
        <v/>
      </c>
      <c r="J66" s="45"/>
      <c r="K66" s="39" t="str">
        <f>IF(AND('Admin Config'!C16="15-Minute Increment",I66="Yes",G66&lt;&gt;""),ROUND(G66*4,0),"")</f>
        <v/>
      </c>
      <c r="L66" s="43"/>
    </row>
    <row r="67" spans="2:12">
      <c r="B67" s="34"/>
      <c r="C67" s="35"/>
      <c r="D67" s="35"/>
      <c r="E67" s="36"/>
      <c r="F67" s="37"/>
      <c r="G67" s="38" t="str">
        <f t="shared" si="1"/>
        <v/>
      </c>
      <c r="H67" s="39" t="str">
        <f>IF(F67="","",IFERROR(INDEX(Activities!$C$2:$C$76,MATCH(F67,Activities!$B$2:$B$76,0)),"Custom"))</f>
        <v/>
      </c>
      <c r="I67" s="39" t="str">
        <f>IF(F67="","",IFERROR(INDEX(Activities!$D$2:$D$76,MATCH(F67,Activities!$B$2:$B$76,0)),"?"))</f>
        <v/>
      </c>
      <c r="J67" s="40"/>
      <c r="K67" s="39" t="str">
        <f>IF(AND('Admin Config'!C16="15-Minute Increment",I67="Yes",G67&lt;&gt;""),ROUND(G67*4,0),"")</f>
        <v/>
      </c>
      <c r="L67" s="37"/>
    </row>
    <row r="68" spans="2:12">
      <c r="B68" s="41"/>
      <c r="C68" s="42"/>
      <c r="D68" s="42"/>
      <c r="E68" s="36"/>
      <c r="F68" s="43"/>
      <c r="G68" s="44" t="str">
        <f t="shared" si="1"/>
        <v/>
      </c>
      <c r="H68" s="39" t="str">
        <f>IF(F68="","",IFERROR(INDEX(Activities!$C$2:$C$76,MATCH(F68,Activities!$B$2:$B$76,0)),"Custom"))</f>
        <v/>
      </c>
      <c r="I68" s="39" t="str">
        <f>IF(F68="","",IFERROR(INDEX(Activities!$D$2:$D$76,MATCH(F68,Activities!$B$2:$B$76,0)),"?"))</f>
        <v/>
      </c>
      <c r="J68" s="45"/>
      <c r="K68" s="39" t="str">
        <f>IF(AND('Admin Config'!C16="15-Minute Increment",I68="Yes",G68&lt;&gt;""),ROUND(G68*4,0),"")</f>
        <v/>
      </c>
      <c r="L68" s="43"/>
    </row>
    <row r="69" spans="2:12">
      <c r="B69" s="34"/>
      <c r="C69" s="35"/>
      <c r="D69" s="35"/>
      <c r="E69" s="36"/>
      <c r="F69" s="37"/>
      <c r="G69" s="38" t="str">
        <f t="shared" si="1"/>
        <v/>
      </c>
      <c r="H69" s="39" t="str">
        <f>IF(F69="","",IFERROR(INDEX(Activities!$C$2:$C$76,MATCH(F69,Activities!$B$2:$B$76,0)),"Custom"))</f>
        <v/>
      </c>
      <c r="I69" s="39" t="str">
        <f>IF(F69="","",IFERROR(INDEX(Activities!$D$2:$D$76,MATCH(F69,Activities!$B$2:$B$76,0)),"?"))</f>
        <v/>
      </c>
      <c r="J69" s="40"/>
      <c r="K69" s="39" t="str">
        <f>IF(AND('Admin Config'!C16="15-Minute Increment",I69="Yes",G69&lt;&gt;""),ROUND(G69*4,0),"")</f>
        <v/>
      </c>
      <c r="L69" s="37"/>
    </row>
    <row r="70" spans="2:12">
      <c r="B70" s="41"/>
      <c r="C70" s="42"/>
      <c r="D70" s="42"/>
      <c r="E70" s="36"/>
      <c r="F70" s="43"/>
      <c r="G70" s="44" t="str">
        <f t="shared" si="1"/>
        <v/>
      </c>
      <c r="H70" s="39" t="str">
        <f>IF(F70="","",IFERROR(INDEX(Activities!$C$2:$C$76,MATCH(F70,Activities!$B$2:$B$76,0)),"Custom"))</f>
        <v/>
      </c>
      <c r="I70" s="39" t="str">
        <f>IF(F70="","",IFERROR(INDEX(Activities!$D$2:$D$76,MATCH(F70,Activities!$B$2:$B$76,0)),"?"))</f>
        <v/>
      </c>
      <c r="J70" s="45"/>
      <c r="K70" s="39" t="str">
        <f>IF(AND('Admin Config'!C16="15-Minute Increment",I70="Yes",G70&lt;&gt;""),ROUND(G70*4,0),"")</f>
        <v/>
      </c>
      <c r="L70" s="43"/>
    </row>
    <row r="71" spans="2:12">
      <c r="B71" s="34"/>
      <c r="C71" s="35"/>
      <c r="D71" s="35"/>
      <c r="E71" s="36"/>
      <c r="F71" s="37"/>
      <c r="G71" s="38" t="str">
        <f t="shared" ref="G71:G102" si="2">IF(AND(C71&lt;&gt;"",D71&lt;&gt;""),ROUND((D71-C71)*24,2),"")</f>
        <v/>
      </c>
      <c r="H71" s="39" t="str">
        <f>IF(F71="","",IFERROR(INDEX(Activities!$C$2:$C$76,MATCH(F71,Activities!$B$2:$B$76,0)),"Custom"))</f>
        <v/>
      </c>
      <c r="I71" s="39" t="str">
        <f>IF(F71="","",IFERROR(INDEX(Activities!$D$2:$D$76,MATCH(F71,Activities!$B$2:$B$76,0)),"?"))</f>
        <v/>
      </c>
      <c r="J71" s="40"/>
      <c r="K71" s="39" t="str">
        <f>IF(AND('Admin Config'!C16="15-Minute Increment",I71="Yes",G71&lt;&gt;""),ROUND(G71*4,0),"")</f>
        <v/>
      </c>
      <c r="L71" s="37"/>
    </row>
    <row r="72" spans="2:12">
      <c r="B72" s="41"/>
      <c r="C72" s="42"/>
      <c r="D72" s="42"/>
      <c r="E72" s="36"/>
      <c r="F72" s="43"/>
      <c r="G72" s="44" t="str">
        <f t="shared" si="2"/>
        <v/>
      </c>
      <c r="H72" s="39" t="str">
        <f>IF(F72="","",IFERROR(INDEX(Activities!$C$2:$C$76,MATCH(F72,Activities!$B$2:$B$76,0)),"Custom"))</f>
        <v/>
      </c>
      <c r="I72" s="39" t="str">
        <f>IF(F72="","",IFERROR(INDEX(Activities!$D$2:$D$76,MATCH(F72,Activities!$B$2:$B$76,0)),"?"))</f>
        <v/>
      </c>
      <c r="J72" s="45"/>
      <c r="K72" s="39" t="str">
        <f>IF(AND('Admin Config'!C16="15-Minute Increment",I72="Yes",G72&lt;&gt;""),ROUND(G72*4,0),"")</f>
        <v/>
      </c>
      <c r="L72" s="43"/>
    </row>
    <row r="73" spans="2:12">
      <c r="B73" s="34"/>
      <c r="C73" s="35"/>
      <c r="D73" s="35"/>
      <c r="E73" s="36"/>
      <c r="F73" s="37"/>
      <c r="G73" s="38" t="str">
        <f t="shared" si="2"/>
        <v/>
      </c>
      <c r="H73" s="39" t="str">
        <f>IF(F73="","",IFERROR(INDEX(Activities!$C$2:$C$76,MATCH(F73,Activities!$B$2:$B$76,0)),"Custom"))</f>
        <v/>
      </c>
      <c r="I73" s="39" t="str">
        <f>IF(F73="","",IFERROR(INDEX(Activities!$D$2:$D$76,MATCH(F73,Activities!$B$2:$B$76,0)),"?"))</f>
        <v/>
      </c>
      <c r="J73" s="40"/>
      <c r="K73" s="39" t="str">
        <f>IF(AND('Admin Config'!C16="15-Minute Increment",I73="Yes",G73&lt;&gt;""),ROUND(G73*4,0),"")</f>
        <v/>
      </c>
      <c r="L73" s="37"/>
    </row>
    <row r="74" spans="2:12">
      <c r="B74" s="41"/>
      <c r="C74" s="42"/>
      <c r="D74" s="42"/>
      <c r="E74" s="36"/>
      <c r="F74" s="43"/>
      <c r="G74" s="44" t="str">
        <f t="shared" si="2"/>
        <v/>
      </c>
      <c r="H74" s="39" t="str">
        <f>IF(F74="","",IFERROR(INDEX(Activities!$C$2:$C$76,MATCH(F74,Activities!$B$2:$B$76,0)),"Custom"))</f>
        <v/>
      </c>
      <c r="I74" s="39" t="str">
        <f>IF(F74="","",IFERROR(INDEX(Activities!$D$2:$D$76,MATCH(F74,Activities!$B$2:$B$76,0)),"?"))</f>
        <v/>
      </c>
      <c r="J74" s="45"/>
      <c r="K74" s="39" t="str">
        <f>IF(AND('Admin Config'!C16="15-Minute Increment",I74="Yes",G74&lt;&gt;""),ROUND(G74*4,0),"")</f>
        <v/>
      </c>
      <c r="L74" s="43"/>
    </row>
    <row r="75" spans="2:12">
      <c r="B75" s="34"/>
      <c r="C75" s="35"/>
      <c r="D75" s="35"/>
      <c r="E75" s="36"/>
      <c r="F75" s="37"/>
      <c r="G75" s="38" t="str">
        <f t="shared" si="2"/>
        <v/>
      </c>
      <c r="H75" s="39" t="str">
        <f>IF(F75="","",IFERROR(INDEX(Activities!$C$2:$C$76,MATCH(F75,Activities!$B$2:$B$76,0)),"Custom"))</f>
        <v/>
      </c>
      <c r="I75" s="39" t="str">
        <f>IF(F75="","",IFERROR(INDEX(Activities!$D$2:$D$76,MATCH(F75,Activities!$B$2:$B$76,0)),"?"))</f>
        <v/>
      </c>
      <c r="J75" s="40"/>
      <c r="K75" s="39" t="str">
        <f>IF(AND('Admin Config'!C16="15-Minute Increment",I75="Yes",G75&lt;&gt;""),ROUND(G75*4,0),"")</f>
        <v/>
      </c>
      <c r="L75" s="37"/>
    </row>
    <row r="76" spans="2:12">
      <c r="B76" s="41"/>
      <c r="C76" s="42"/>
      <c r="D76" s="42"/>
      <c r="E76" s="36"/>
      <c r="F76" s="43"/>
      <c r="G76" s="44" t="str">
        <f t="shared" si="2"/>
        <v/>
      </c>
      <c r="H76" s="39" t="str">
        <f>IF(F76="","",IFERROR(INDEX(Activities!$C$2:$C$76,MATCH(F76,Activities!$B$2:$B$76,0)),"Custom"))</f>
        <v/>
      </c>
      <c r="I76" s="39" t="str">
        <f>IF(F76="","",IFERROR(INDEX(Activities!$D$2:$D$76,MATCH(F76,Activities!$B$2:$B$76,0)),"?"))</f>
        <v/>
      </c>
      <c r="J76" s="45"/>
      <c r="K76" s="39" t="str">
        <f>IF(AND('Admin Config'!C16="15-Minute Increment",I76="Yes",G76&lt;&gt;""),ROUND(G76*4,0),"")</f>
        <v/>
      </c>
      <c r="L76" s="43"/>
    </row>
    <row r="77" spans="2:12">
      <c r="B77" s="34"/>
      <c r="C77" s="35"/>
      <c r="D77" s="35"/>
      <c r="E77" s="36"/>
      <c r="F77" s="37"/>
      <c r="G77" s="38" t="str">
        <f t="shared" si="2"/>
        <v/>
      </c>
      <c r="H77" s="39" t="str">
        <f>IF(F77="","",IFERROR(INDEX(Activities!$C$2:$C$76,MATCH(F77,Activities!$B$2:$B$76,0)),"Custom"))</f>
        <v/>
      </c>
      <c r="I77" s="39" t="str">
        <f>IF(F77="","",IFERROR(INDEX(Activities!$D$2:$D$76,MATCH(F77,Activities!$B$2:$B$76,0)),"?"))</f>
        <v/>
      </c>
      <c r="J77" s="40"/>
      <c r="K77" s="39" t="str">
        <f>IF(AND('Admin Config'!C16="15-Minute Increment",I77="Yes",G77&lt;&gt;""),ROUND(G77*4,0),"")</f>
        <v/>
      </c>
      <c r="L77" s="37"/>
    </row>
    <row r="78" spans="2:12">
      <c r="B78" s="41"/>
      <c r="C78" s="42"/>
      <c r="D78" s="42"/>
      <c r="E78" s="36"/>
      <c r="F78" s="43"/>
      <c r="G78" s="44" t="str">
        <f t="shared" si="2"/>
        <v/>
      </c>
      <c r="H78" s="39" t="str">
        <f>IF(F78="","",IFERROR(INDEX(Activities!$C$2:$C$76,MATCH(F78,Activities!$B$2:$B$76,0)),"Custom"))</f>
        <v/>
      </c>
      <c r="I78" s="39" t="str">
        <f>IF(F78="","",IFERROR(INDEX(Activities!$D$2:$D$76,MATCH(F78,Activities!$B$2:$B$76,0)),"?"))</f>
        <v/>
      </c>
      <c r="J78" s="45"/>
      <c r="K78" s="39" t="str">
        <f>IF(AND('Admin Config'!C16="15-Minute Increment",I78="Yes",G78&lt;&gt;""),ROUND(G78*4,0),"")</f>
        <v/>
      </c>
      <c r="L78" s="43"/>
    </row>
    <row r="79" spans="2:12">
      <c r="B79" s="34"/>
      <c r="C79" s="35"/>
      <c r="D79" s="35"/>
      <c r="E79" s="36"/>
      <c r="F79" s="37"/>
      <c r="G79" s="38" t="str">
        <f t="shared" si="2"/>
        <v/>
      </c>
      <c r="H79" s="39" t="str">
        <f>IF(F79="","",IFERROR(INDEX(Activities!$C$2:$C$76,MATCH(F79,Activities!$B$2:$B$76,0)),"Custom"))</f>
        <v/>
      </c>
      <c r="I79" s="39" t="str">
        <f>IF(F79="","",IFERROR(INDEX(Activities!$D$2:$D$76,MATCH(F79,Activities!$B$2:$B$76,0)),"?"))</f>
        <v/>
      </c>
      <c r="J79" s="40"/>
      <c r="K79" s="39" t="str">
        <f>IF(AND('Admin Config'!C16="15-Minute Increment",I79="Yes",G79&lt;&gt;""),ROUND(G79*4,0),"")</f>
        <v/>
      </c>
      <c r="L79" s="37"/>
    </row>
    <row r="80" spans="2:12">
      <c r="B80" s="41"/>
      <c r="C80" s="42"/>
      <c r="D80" s="42"/>
      <c r="E80" s="36"/>
      <c r="F80" s="43"/>
      <c r="G80" s="44" t="str">
        <f t="shared" si="2"/>
        <v/>
      </c>
      <c r="H80" s="39" t="str">
        <f>IF(F80="","",IFERROR(INDEX(Activities!$C$2:$C$76,MATCH(F80,Activities!$B$2:$B$76,0)),"Custom"))</f>
        <v/>
      </c>
      <c r="I80" s="39" t="str">
        <f>IF(F80="","",IFERROR(INDEX(Activities!$D$2:$D$76,MATCH(F80,Activities!$B$2:$B$76,0)),"?"))</f>
        <v/>
      </c>
      <c r="J80" s="45"/>
      <c r="K80" s="39" t="str">
        <f>IF(AND('Admin Config'!C16="15-Minute Increment",I80="Yes",G80&lt;&gt;""),ROUND(G80*4,0),"")</f>
        <v/>
      </c>
      <c r="L80" s="43"/>
    </row>
    <row r="81" spans="2:12">
      <c r="B81" s="34"/>
      <c r="C81" s="35"/>
      <c r="D81" s="35"/>
      <c r="E81" s="36"/>
      <c r="F81" s="37"/>
      <c r="G81" s="38" t="str">
        <f t="shared" si="2"/>
        <v/>
      </c>
      <c r="H81" s="39" t="str">
        <f>IF(F81="","",IFERROR(INDEX(Activities!$C$2:$C$76,MATCH(F81,Activities!$B$2:$B$76,0)),"Custom"))</f>
        <v/>
      </c>
      <c r="I81" s="39" t="str">
        <f>IF(F81="","",IFERROR(INDEX(Activities!$D$2:$D$76,MATCH(F81,Activities!$B$2:$B$76,0)),"?"))</f>
        <v/>
      </c>
      <c r="J81" s="40"/>
      <c r="K81" s="39" t="str">
        <f>IF(AND('Admin Config'!C16="15-Minute Increment",I81="Yes",G81&lt;&gt;""),ROUND(G81*4,0),"")</f>
        <v/>
      </c>
      <c r="L81" s="37"/>
    </row>
    <row r="82" spans="2:12">
      <c r="B82" s="41"/>
      <c r="C82" s="42"/>
      <c r="D82" s="42"/>
      <c r="E82" s="36"/>
      <c r="F82" s="43"/>
      <c r="G82" s="44" t="str">
        <f t="shared" si="2"/>
        <v/>
      </c>
      <c r="H82" s="39" t="str">
        <f>IF(F82="","",IFERROR(INDEX(Activities!$C$2:$C$76,MATCH(F82,Activities!$B$2:$B$76,0)),"Custom"))</f>
        <v/>
      </c>
      <c r="I82" s="39" t="str">
        <f>IF(F82="","",IFERROR(INDEX(Activities!$D$2:$D$76,MATCH(F82,Activities!$B$2:$B$76,0)),"?"))</f>
        <v/>
      </c>
      <c r="J82" s="45"/>
      <c r="K82" s="39" t="str">
        <f>IF(AND('Admin Config'!C16="15-Minute Increment",I82="Yes",G82&lt;&gt;""),ROUND(G82*4,0),"")</f>
        <v/>
      </c>
      <c r="L82" s="43"/>
    </row>
    <row r="83" spans="2:12">
      <c r="B83" s="34"/>
      <c r="C83" s="35"/>
      <c r="D83" s="35"/>
      <c r="E83" s="36"/>
      <c r="F83" s="37"/>
      <c r="G83" s="38" t="str">
        <f t="shared" si="2"/>
        <v/>
      </c>
      <c r="H83" s="39" t="str">
        <f>IF(F83="","",IFERROR(INDEX(Activities!$C$2:$C$76,MATCH(F83,Activities!$B$2:$B$76,0)),"Custom"))</f>
        <v/>
      </c>
      <c r="I83" s="39" t="str">
        <f>IF(F83="","",IFERROR(INDEX(Activities!$D$2:$D$76,MATCH(F83,Activities!$B$2:$B$76,0)),"?"))</f>
        <v/>
      </c>
      <c r="J83" s="40"/>
      <c r="K83" s="39" t="str">
        <f>IF(AND('Admin Config'!C16="15-Minute Increment",I83="Yes",G83&lt;&gt;""),ROUND(G83*4,0),"")</f>
        <v/>
      </c>
      <c r="L83" s="37"/>
    </row>
    <row r="84" spans="2:12">
      <c r="B84" s="41"/>
      <c r="C84" s="42"/>
      <c r="D84" s="42"/>
      <c r="E84" s="36"/>
      <c r="F84" s="43"/>
      <c r="G84" s="44" t="str">
        <f t="shared" si="2"/>
        <v/>
      </c>
      <c r="H84" s="39" t="str">
        <f>IF(F84="","",IFERROR(INDEX(Activities!$C$2:$C$76,MATCH(F84,Activities!$B$2:$B$76,0)),"Custom"))</f>
        <v/>
      </c>
      <c r="I84" s="39" t="str">
        <f>IF(F84="","",IFERROR(INDEX(Activities!$D$2:$D$76,MATCH(F84,Activities!$B$2:$B$76,0)),"?"))</f>
        <v/>
      </c>
      <c r="J84" s="45"/>
      <c r="K84" s="39" t="str">
        <f>IF(AND('Admin Config'!C16="15-Minute Increment",I84="Yes",G84&lt;&gt;""),ROUND(G84*4,0),"")</f>
        <v/>
      </c>
      <c r="L84" s="43"/>
    </row>
    <row r="85" spans="2:12">
      <c r="B85" s="34"/>
      <c r="C85" s="35"/>
      <c r="D85" s="35"/>
      <c r="E85" s="36"/>
      <c r="F85" s="37"/>
      <c r="G85" s="38" t="str">
        <f t="shared" si="2"/>
        <v/>
      </c>
      <c r="H85" s="39" t="str">
        <f>IF(F85="","",IFERROR(INDEX(Activities!$C$2:$C$76,MATCH(F85,Activities!$B$2:$B$76,0)),"Custom"))</f>
        <v/>
      </c>
      <c r="I85" s="39" t="str">
        <f>IF(F85="","",IFERROR(INDEX(Activities!$D$2:$D$76,MATCH(F85,Activities!$B$2:$B$76,0)),"?"))</f>
        <v/>
      </c>
      <c r="J85" s="40"/>
      <c r="K85" s="39" t="str">
        <f>IF(AND('Admin Config'!C16="15-Minute Increment",I85="Yes",G85&lt;&gt;""),ROUND(G85*4,0),"")</f>
        <v/>
      </c>
      <c r="L85" s="37"/>
    </row>
    <row r="86" spans="2:12">
      <c r="B86" s="41"/>
      <c r="C86" s="42"/>
      <c r="D86" s="42"/>
      <c r="E86" s="36"/>
      <c r="F86" s="43"/>
      <c r="G86" s="44" t="str">
        <f t="shared" si="2"/>
        <v/>
      </c>
      <c r="H86" s="39" t="str">
        <f>IF(F86="","",IFERROR(INDEX(Activities!$C$2:$C$76,MATCH(F86,Activities!$B$2:$B$76,0)),"Custom"))</f>
        <v/>
      </c>
      <c r="I86" s="39" t="str">
        <f>IF(F86="","",IFERROR(INDEX(Activities!$D$2:$D$76,MATCH(F86,Activities!$B$2:$B$76,0)),"?"))</f>
        <v/>
      </c>
      <c r="J86" s="45"/>
      <c r="K86" s="39" t="str">
        <f>IF(AND('Admin Config'!C16="15-Minute Increment",I86="Yes",G86&lt;&gt;""),ROUND(G86*4,0),"")</f>
        <v/>
      </c>
      <c r="L86" s="43"/>
    </row>
    <row r="87" spans="2:12">
      <c r="B87" s="34"/>
      <c r="C87" s="35"/>
      <c r="D87" s="35"/>
      <c r="E87" s="36"/>
      <c r="F87" s="37"/>
      <c r="G87" s="38" t="str">
        <f t="shared" si="2"/>
        <v/>
      </c>
      <c r="H87" s="39" t="str">
        <f>IF(F87="","",IFERROR(INDEX(Activities!$C$2:$C$76,MATCH(F87,Activities!$B$2:$B$76,0)),"Custom"))</f>
        <v/>
      </c>
      <c r="I87" s="39" t="str">
        <f>IF(F87="","",IFERROR(INDEX(Activities!$D$2:$D$76,MATCH(F87,Activities!$B$2:$B$76,0)),"?"))</f>
        <v/>
      </c>
      <c r="J87" s="40"/>
      <c r="K87" s="39" t="str">
        <f>IF(AND('Admin Config'!C16="15-Minute Increment",I87="Yes",G87&lt;&gt;""),ROUND(G87*4,0),"")</f>
        <v/>
      </c>
      <c r="L87" s="37"/>
    </row>
    <row r="88" spans="2:12">
      <c r="B88" s="41"/>
      <c r="C88" s="42"/>
      <c r="D88" s="42"/>
      <c r="E88" s="36"/>
      <c r="F88" s="43"/>
      <c r="G88" s="44" t="str">
        <f t="shared" si="2"/>
        <v/>
      </c>
      <c r="H88" s="39" t="str">
        <f>IF(F88="","",IFERROR(INDEX(Activities!$C$2:$C$76,MATCH(F88,Activities!$B$2:$B$76,0)),"Custom"))</f>
        <v/>
      </c>
      <c r="I88" s="39" t="str">
        <f>IF(F88="","",IFERROR(INDEX(Activities!$D$2:$D$76,MATCH(F88,Activities!$B$2:$B$76,0)),"?"))</f>
        <v/>
      </c>
      <c r="J88" s="45"/>
      <c r="K88" s="39" t="str">
        <f>IF(AND('Admin Config'!C16="15-Minute Increment",I88="Yes",G88&lt;&gt;""),ROUND(G88*4,0),"")</f>
        <v/>
      </c>
      <c r="L88" s="43"/>
    </row>
    <row r="89" spans="2:12">
      <c r="B89" s="34"/>
      <c r="C89" s="35"/>
      <c r="D89" s="35"/>
      <c r="E89" s="36"/>
      <c r="F89" s="37"/>
      <c r="G89" s="38" t="str">
        <f t="shared" si="2"/>
        <v/>
      </c>
      <c r="H89" s="39" t="str">
        <f>IF(F89="","",IFERROR(INDEX(Activities!$C$2:$C$76,MATCH(F89,Activities!$B$2:$B$76,0)),"Custom"))</f>
        <v/>
      </c>
      <c r="I89" s="39" t="str">
        <f>IF(F89="","",IFERROR(INDEX(Activities!$D$2:$D$76,MATCH(F89,Activities!$B$2:$B$76,0)),"?"))</f>
        <v/>
      </c>
      <c r="J89" s="40"/>
      <c r="K89" s="39" t="str">
        <f>IF(AND('Admin Config'!C16="15-Minute Increment",I89="Yes",G89&lt;&gt;""),ROUND(G89*4,0),"")</f>
        <v/>
      </c>
      <c r="L89" s="37"/>
    </row>
    <row r="90" spans="2:12">
      <c r="B90" s="41"/>
      <c r="C90" s="42"/>
      <c r="D90" s="42"/>
      <c r="E90" s="36"/>
      <c r="F90" s="43"/>
      <c r="G90" s="44" t="str">
        <f t="shared" si="2"/>
        <v/>
      </c>
      <c r="H90" s="39" t="str">
        <f>IF(F90="","",IFERROR(INDEX(Activities!$C$2:$C$76,MATCH(F90,Activities!$B$2:$B$76,0)),"Custom"))</f>
        <v/>
      </c>
      <c r="I90" s="39" t="str">
        <f>IF(F90="","",IFERROR(INDEX(Activities!$D$2:$D$76,MATCH(F90,Activities!$B$2:$B$76,0)),"?"))</f>
        <v/>
      </c>
      <c r="J90" s="45"/>
      <c r="K90" s="39" t="str">
        <f>IF(AND('Admin Config'!C16="15-Minute Increment",I90="Yes",G90&lt;&gt;""),ROUND(G90*4,0),"")</f>
        <v/>
      </c>
      <c r="L90" s="43"/>
    </row>
    <row r="91" spans="2:12">
      <c r="B91" s="34"/>
      <c r="C91" s="35"/>
      <c r="D91" s="35"/>
      <c r="E91" s="36"/>
      <c r="F91" s="37"/>
      <c r="G91" s="38" t="str">
        <f t="shared" si="2"/>
        <v/>
      </c>
      <c r="H91" s="39" t="str">
        <f>IF(F91="","",IFERROR(INDEX(Activities!$C$2:$C$76,MATCH(F91,Activities!$B$2:$B$76,0)),"Custom"))</f>
        <v/>
      </c>
      <c r="I91" s="39" t="str">
        <f>IF(F91="","",IFERROR(INDEX(Activities!$D$2:$D$76,MATCH(F91,Activities!$B$2:$B$76,0)),"?"))</f>
        <v/>
      </c>
      <c r="J91" s="40"/>
      <c r="K91" s="39" t="str">
        <f>IF(AND('Admin Config'!C16="15-Minute Increment",I91="Yes",G91&lt;&gt;""),ROUND(G91*4,0),"")</f>
        <v/>
      </c>
      <c r="L91" s="37"/>
    </row>
    <row r="92" spans="2:12">
      <c r="B92" s="41"/>
      <c r="C92" s="42"/>
      <c r="D92" s="42"/>
      <c r="E92" s="36"/>
      <c r="F92" s="43"/>
      <c r="G92" s="44" t="str">
        <f t="shared" si="2"/>
        <v/>
      </c>
      <c r="H92" s="39" t="str">
        <f>IF(F92="","",IFERROR(INDEX(Activities!$C$2:$C$76,MATCH(F92,Activities!$B$2:$B$76,0)),"Custom"))</f>
        <v/>
      </c>
      <c r="I92" s="39" t="str">
        <f>IF(F92="","",IFERROR(INDEX(Activities!$D$2:$D$76,MATCH(F92,Activities!$B$2:$B$76,0)),"?"))</f>
        <v/>
      </c>
      <c r="J92" s="45"/>
      <c r="K92" s="39" t="str">
        <f>IF(AND('Admin Config'!C16="15-Minute Increment",I92="Yes",G92&lt;&gt;""),ROUND(G92*4,0),"")</f>
        <v/>
      </c>
      <c r="L92" s="43"/>
    </row>
    <row r="93" spans="2:12">
      <c r="B93" s="34"/>
      <c r="C93" s="35"/>
      <c r="D93" s="35"/>
      <c r="E93" s="36"/>
      <c r="F93" s="37"/>
      <c r="G93" s="38" t="str">
        <f t="shared" si="2"/>
        <v/>
      </c>
      <c r="H93" s="39" t="str">
        <f>IF(F93="","",IFERROR(INDEX(Activities!$C$2:$C$76,MATCH(F93,Activities!$B$2:$B$76,0)),"Custom"))</f>
        <v/>
      </c>
      <c r="I93" s="39" t="str">
        <f>IF(F93="","",IFERROR(INDEX(Activities!$D$2:$D$76,MATCH(F93,Activities!$B$2:$B$76,0)),"?"))</f>
        <v/>
      </c>
      <c r="J93" s="40"/>
      <c r="K93" s="39" t="str">
        <f>IF(AND('Admin Config'!C16="15-Minute Increment",I93="Yes",G93&lt;&gt;""),ROUND(G93*4,0),"")</f>
        <v/>
      </c>
      <c r="L93" s="37"/>
    </row>
    <row r="94" spans="2:12">
      <c r="B94" s="41"/>
      <c r="C94" s="42"/>
      <c r="D94" s="42"/>
      <c r="E94" s="36"/>
      <c r="F94" s="43"/>
      <c r="G94" s="44" t="str">
        <f t="shared" si="2"/>
        <v/>
      </c>
      <c r="H94" s="39" t="str">
        <f>IF(F94="","",IFERROR(INDEX(Activities!$C$2:$C$76,MATCH(F94,Activities!$B$2:$B$76,0)),"Custom"))</f>
        <v/>
      </c>
      <c r="I94" s="39" t="str">
        <f>IF(F94="","",IFERROR(INDEX(Activities!$D$2:$D$76,MATCH(F94,Activities!$B$2:$B$76,0)),"?"))</f>
        <v/>
      </c>
      <c r="J94" s="45"/>
      <c r="K94" s="39" t="str">
        <f>IF(AND('Admin Config'!C16="15-Minute Increment",I94="Yes",G94&lt;&gt;""),ROUND(G94*4,0),"")</f>
        <v/>
      </c>
      <c r="L94" s="43"/>
    </row>
    <row r="95" spans="2:12">
      <c r="B95" s="34"/>
      <c r="C95" s="35"/>
      <c r="D95" s="35"/>
      <c r="E95" s="36"/>
      <c r="F95" s="37"/>
      <c r="G95" s="38" t="str">
        <f t="shared" si="2"/>
        <v/>
      </c>
      <c r="H95" s="39" t="str">
        <f>IF(F95="","",IFERROR(INDEX(Activities!$C$2:$C$76,MATCH(F95,Activities!$B$2:$B$76,0)),"Custom"))</f>
        <v/>
      </c>
      <c r="I95" s="39" t="str">
        <f>IF(F95="","",IFERROR(INDEX(Activities!$D$2:$D$76,MATCH(F95,Activities!$B$2:$B$76,0)),"?"))</f>
        <v/>
      </c>
      <c r="J95" s="40"/>
      <c r="K95" s="39" t="str">
        <f>IF(AND('Admin Config'!C16="15-Minute Increment",I95="Yes",G95&lt;&gt;""),ROUND(G95*4,0),"")</f>
        <v/>
      </c>
      <c r="L95" s="37"/>
    </row>
    <row r="96" spans="2:12">
      <c r="B96" s="41"/>
      <c r="C96" s="42"/>
      <c r="D96" s="42"/>
      <c r="E96" s="36"/>
      <c r="F96" s="43"/>
      <c r="G96" s="44" t="str">
        <f t="shared" si="2"/>
        <v/>
      </c>
      <c r="H96" s="39" t="str">
        <f>IF(F96="","",IFERROR(INDEX(Activities!$C$2:$C$76,MATCH(F96,Activities!$B$2:$B$76,0)),"Custom"))</f>
        <v/>
      </c>
      <c r="I96" s="39" t="str">
        <f>IF(F96="","",IFERROR(INDEX(Activities!$D$2:$D$76,MATCH(F96,Activities!$B$2:$B$76,0)),"?"))</f>
        <v/>
      </c>
      <c r="J96" s="45"/>
      <c r="K96" s="39" t="str">
        <f>IF(AND('Admin Config'!C16="15-Minute Increment",I96="Yes",G96&lt;&gt;""),ROUND(G96*4,0),"")</f>
        <v/>
      </c>
      <c r="L96" s="43"/>
    </row>
    <row r="97" spans="2:12">
      <c r="B97" s="34"/>
      <c r="C97" s="35"/>
      <c r="D97" s="35"/>
      <c r="E97" s="36"/>
      <c r="F97" s="37"/>
      <c r="G97" s="38" t="str">
        <f t="shared" si="2"/>
        <v/>
      </c>
      <c r="H97" s="39" t="str">
        <f>IF(F97="","",IFERROR(INDEX(Activities!$C$2:$C$76,MATCH(F97,Activities!$B$2:$B$76,0)),"Custom"))</f>
        <v/>
      </c>
      <c r="I97" s="39" t="str">
        <f>IF(F97="","",IFERROR(INDEX(Activities!$D$2:$D$76,MATCH(F97,Activities!$B$2:$B$76,0)),"?"))</f>
        <v/>
      </c>
      <c r="J97" s="40"/>
      <c r="K97" s="39" t="str">
        <f>IF(AND('Admin Config'!C16="15-Minute Increment",I97="Yes",G97&lt;&gt;""),ROUND(G97*4,0),"")</f>
        <v/>
      </c>
      <c r="L97" s="37"/>
    </row>
    <row r="98" spans="2:12">
      <c r="B98" s="41"/>
      <c r="C98" s="42"/>
      <c r="D98" s="42"/>
      <c r="E98" s="36"/>
      <c r="F98" s="43"/>
      <c r="G98" s="44" t="str">
        <f t="shared" si="2"/>
        <v/>
      </c>
      <c r="H98" s="39" t="str">
        <f>IF(F98="","",IFERROR(INDEX(Activities!$C$2:$C$76,MATCH(F98,Activities!$B$2:$B$76,0)),"Custom"))</f>
        <v/>
      </c>
      <c r="I98" s="39" t="str">
        <f>IF(F98="","",IFERROR(INDEX(Activities!$D$2:$D$76,MATCH(F98,Activities!$B$2:$B$76,0)),"?"))</f>
        <v/>
      </c>
      <c r="J98" s="45"/>
      <c r="K98" s="39" t="str">
        <f>IF(AND('Admin Config'!C16="15-Minute Increment",I98="Yes",G98&lt;&gt;""),ROUND(G98*4,0),"")</f>
        <v/>
      </c>
      <c r="L98" s="43"/>
    </row>
    <row r="99" spans="2:12">
      <c r="B99" s="34"/>
      <c r="C99" s="35"/>
      <c r="D99" s="35"/>
      <c r="E99" s="36"/>
      <c r="F99" s="37"/>
      <c r="G99" s="38" t="str">
        <f t="shared" si="2"/>
        <v/>
      </c>
      <c r="H99" s="39" t="str">
        <f>IF(F99="","",IFERROR(INDEX(Activities!$C$2:$C$76,MATCH(F99,Activities!$B$2:$B$76,0)),"Custom"))</f>
        <v/>
      </c>
      <c r="I99" s="39" t="str">
        <f>IF(F99="","",IFERROR(INDEX(Activities!$D$2:$D$76,MATCH(F99,Activities!$B$2:$B$76,0)),"?"))</f>
        <v/>
      </c>
      <c r="J99" s="40"/>
      <c r="K99" s="39" t="str">
        <f>IF(AND('Admin Config'!C16="15-Minute Increment",I99="Yes",G99&lt;&gt;""),ROUND(G99*4,0),"")</f>
        <v/>
      </c>
      <c r="L99" s="37"/>
    </row>
    <row r="100" spans="2:12">
      <c r="B100" s="41"/>
      <c r="C100" s="42"/>
      <c r="D100" s="42"/>
      <c r="E100" s="36"/>
      <c r="F100" s="43"/>
      <c r="G100" s="44" t="str">
        <f t="shared" si="2"/>
        <v/>
      </c>
      <c r="H100" s="39" t="str">
        <f>IF(F100="","",IFERROR(INDEX(Activities!$C$2:$C$76,MATCH(F100,Activities!$B$2:$B$76,0)),"Custom"))</f>
        <v/>
      </c>
      <c r="I100" s="39" t="str">
        <f>IF(F100="","",IFERROR(INDEX(Activities!$D$2:$D$76,MATCH(F100,Activities!$B$2:$B$76,0)),"?"))</f>
        <v/>
      </c>
      <c r="J100" s="45"/>
      <c r="K100" s="39" t="str">
        <f>IF(AND('Admin Config'!C16="15-Minute Increment",I100="Yes",G100&lt;&gt;""),ROUND(G100*4,0),"")</f>
        <v/>
      </c>
      <c r="L100" s="43"/>
    </row>
    <row r="101" spans="2:12">
      <c r="B101" s="34"/>
      <c r="C101" s="35"/>
      <c r="D101" s="35"/>
      <c r="E101" s="36"/>
      <c r="F101" s="37"/>
      <c r="G101" s="38" t="str">
        <f t="shared" si="2"/>
        <v/>
      </c>
      <c r="H101" s="39" t="str">
        <f>IF(F101="","",IFERROR(INDEX(Activities!$C$2:$C$76,MATCH(F101,Activities!$B$2:$B$76,0)),"Custom"))</f>
        <v/>
      </c>
      <c r="I101" s="39" t="str">
        <f>IF(F101="","",IFERROR(INDEX(Activities!$D$2:$D$76,MATCH(F101,Activities!$B$2:$B$76,0)),"?"))</f>
        <v/>
      </c>
      <c r="J101" s="40"/>
      <c r="K101" s="39" t="str">
        <f>IF(AND('Admin Config'!C16="15-Minute Increment",I101="Yes",G101&lt;&gt;""),ROUND(G101*4,0),"")</f>
        <v/>
      </c>
      <c r="L101" s="37"/>
    </row>
    <row r="102" spans="2:12">
      <c r="B102" s="41"/>
      <c r="C102" s="42"/>
      <c r="D102" s="42"/>
      <c r="E102" s="36"/>
      <c r="F102" s="43"/>
      <c r="G102" s="44" t="str">
        <f t="shared" si="2"/>
        <v/>
      </c>
      <c r="H102" s="39" t="str">
        <f>IF(F102="","",IFERROR(INDEX(Activities!$C$2:$C$76,MATCH(F102,Activities!$B$2:$B$76,0)),"Custom"))</f>
        <v/>
      </c>
      <c r="I102" s="39" t="str">
        <f>IF(F102="","",IFERROR(INDEX(Activities!$D$2:$D$76,MATCH(F102,Activities!$B$2:$B$76,0)),"?"))</f>
        <v/>
      </c>
      <c r="J102" s="45"/>
      <c r="K102" s="39" t="str">
        <f>IF(AND('Admin Config'!C16="15-Minute Increment",I102="Yes",G102&lt;&gt;""),ROUND(G102*4,0),"")</f>
        <v/>
      </c>
      <c r="L102" s="43"/>
    </row>
    <row r="103" spans="2:12">
      <c r="B103" s="34"/>
      <c r="C103" s="35"/>
      <c r="D103" s="35"/>
      <c r="E103" s="36"/>
      <c r="F103" s="37"/>
      <c r="G103" s="38" t="str">
        <f t="shared" ref="G103:G134" si="3">IF(AND(C103&lt;&gt;"",D103&lt;&gt;""),ROUND((D103-C103)*24,2),"")</f>
        <v/>
      </c>
      <c r="H103" s="39" t="str">
        <f>IF(F103="","",IFERROR(INDEX(Activities!$C$2:$C$76,MATCH(F103,Activities!$B$2:$B$76,0)),"Custom"))</f>
        <v/>
      </c>
      <c r="I103" s="39" t="str">
        <f>IF(F103="","",IFERROR(INDEX(Activities!$D$2:$D$76,MATCH(F103,Activities!$B$2:$B$76,0)),"?"))</f>
        <v/>
      </c>
      <c r="J103" s="40"/>
      <c r="K103" s="39" t="str">
        <f>IF(AND('Admin Config'!C16="15-Minute Increment",I103="Yes",G103&lt;&gt;""),ROUND(G103*4,0),"")</f>
        <v/>
      </c>
      <c r="L103" s="37"/>
    </row>
    <row r="104" spans="2:12">
      <c r="B104" s="41"/>
      <c r="C104" s="42"/>
      <c r="D104" s="42"/>
      <c r="E104" s="36"/>
      <c r="F104" s="43"/>
      <c r="G104" s="44" t="str">
        <f t="shared" si="3"/>
        <v/>
      </c>
      <c r="H104" s="39" t="str">
        <f>IF(F104="","",IFERROR(INDEX(Activities!$C$2:$C$76,MATCH(F104,Activities!$B$2:$B$76,0)),"Custom"))</f>
        <v/>
      </c>
      <c r="I104" s="39" t="str">
        <f>IF(F104="","",IFERROR(INDEX(Activities!$D$2:$D$76,MATCH(F104,Activities!$B$2:$B$76,0)),"?"))</f>
        <v/>
      </c>
      <c r="J104" s="45"/>
      <c r="K104" s="39" t="str">
        <f>IF(AND('Admin Config'!C16="15-Minute Increment",I104="Yes",G104&lt;&gt;""),ROUND(G104*4,0),"")</f>
        <v/>
      </c>
      <c r="L104" s="43"/>
    </row>
    <row r="105" spans="2:12">
      <c r="B105" s="34"/>
      <c r="C105" s="35"/>
      <c r="D105" s="35"/>
      <c r="E105" s="36"/>
      <c r="F105" s="37"/>
      <c r="G105" s="38" t="str">
        <f t="shared" si="3"/>
        <v/>
      </c>
      <c r="H105" s="39" t="str">
        <f>IF(F105="","",IFERROR(INDEX(Activities!$C$2:$C$76,MATCH(F105,Activities!$B$2:$B$76,0)),"Custom"))</f>
        <v/>
      </c>
      <c r="I105" s="39" t="str">
        <f>IF(F105="","",IFERROR(INDEX(Activities!$D$2:$D$76,MATCH(F105,Activities!$B$2:$B$76,0)),"?"))</f>
        <v/>
      </c>
      <c r="J105" s="40"/>
      <c r="K105" s="39" t="str">
        <f>IF(AND('Admin Config'!C16="15-Minute Increment",I105="Yes",G105&lt;&gt;""),ROUND(G105*4,0),"")</f>
        <v/>
      </c>
      <c r="L105" s="37"/>
    </row>
    <row r="106" spans="2:12">
      <c r="B106" s="41"/>
      <c r="C106" s="42"/>
      <c r="D106" s="42"/>
      <c r="E106" s="36"/>
      <c r="F106" s="43"/>
      <c r="G106" s="44" t="str">
        <f t="shared" si="3"/>
        <v/>
      </c>
      <c r="H106" s="39" t="str">
        <f>IF(F106="","",IFERROR(INDEX(Activities!$C$2:$C$76,MATCH(F106,Activities!$B$2:$B$76,0)),"Custom"))</f>
        <v/>
      </c>
      <c r="I106" s="39" t="str">
        <f>IF(F106="","",IFERROR(INDEX(Activities!$D$2:$D$76,MATCH(F106,Activities!$B$2:$B$76,0)),"?"))</f>
        <v/>
      </c>
      <c r="J106" s="45"/>
      <c r="K106" s="39" t="str">
        <f>IF(AND('Admin Config'!C16="15-Minute Increment",I106="Yes",G106&lt;&gt;""),ROUND(G106*4,0),"")</f>
        <v/>
      </c>
      <c r="L106" s="43"/>
    </row>
    <row r="107" spans="2:12">
      <c r="B107" s="34"/>
      <c r="C107" s="35"/>
      <c r="D107" s="35"/>
      <c r="E107" s="36"/>
      <c r="F107" s="37"/>
      <c r="G107" s="38" t="str">
        <f t="shared" si="3"/>
        <v/>
      </c>
      <c r="H107" s="39" t="str">
        <f>IF(F107="","",IFERROR(INDEX(Activities!$C$2:$C$76,MATCH(F107,Activities!$B$2:$B$76,0)),"Custom"))</f>
        <v/>
      </c>
      <c r="I107" s="39" t="str">
        <f>IF(F107="","",IFERROR(INDEX(Activities!$D$2:$D$76,MATCH(F107,Activities!$B$2:$B$76,0)),"?"))</f>
        <v/>
      </c>
      <c r="J107" s="40"/>
      <c r="K107" s="39" t="str">
        <f>IF(AND('Admin Config'!C16="15-Minute Increment",I107="Yes",G107&lt;&gt;""),ROUND(G107*4,0),"")</f>
        <v/>
      </c>
      <c r="L107" s="37"/>
    </row>
    <row r="108" spans="2:12">
      <c r="B108" s="41"/>
      <c r="C108" s="42"/>
      <c r="D108" s="42"/>
      <c r="E108" s="36"/>
      <c r="F108" s="43"/>
      <c r="G108" s="44" t="str">
        <f t="shared" si="3"/>
        <v/>
      </c>
      <c r="H108" s="39" t="str">
        <f>IF(F108="","",IFERROR(INDEX(Activities!$C$2:$C$76,MATCH(F108,Activities!$B$2:$B$76,0)),"Custom"))</f>
        <v/>
      </c>
      <c r="I108" s="39" t="str">
        <f>IF(F108="","",IFERROR(INDEX(Activities!$D$2:$D$76,MATCH(F108,Activities!$B$2:$B$76,0)),"?"))</f>
        <v/>
      </c>
      <c r="J108" s="45"/>
      <c r="K108" s="39" t="str">
        <f>IF(AND('Admin Config'!C16="15-Minute Increment",I108="Yes",G108&lt;&gt;""),ROUND(G108*4,0),"")</f>
        <v/>
      </c>
      <c r="L108" s="43"/>
    </row>
    <row r="109" spans="2:12">
      <c r="B109" s="34"/>
      <c r="C109" s="35"/>
      <c r="D109" s="35"/>
      <c r="E109" s="36"/>
      <c r="F109" s="37"/>
      <c r="G109" s="38" t="str">
        <f t="shared" si="3"/>
        <v/>
      </c>
      <c r="H109" s="39" t="str">
        <f>IF(F109="","",IFERROR(INDEX(Activities!$C$2:$C$76,MATCH(F109,Activities!$B$2:$B$76,0)),"Custom"))</f>
        <v/>
      </c>
      <c r="I109" s="39" t="str">
        <f>IF(F109="","",IFERROR(INDEX(Activities!$D$2:$D$76,MATCH(F109,Activities!$B$2:$B$76,0)),"?"))</f>
        <v/>
      </c>
      <c r="J109" s="40"/>
      <c r="K109" s="39" t="str">
        <f>IF(AND('Admin Config'!C16="15-Minute Increment",I109="Yes",G109&lt;&gt;""),ROUND(G109*4,0),"")</f>
        <v/>
      </c>
      <c r="L109" s="37"/>
    </row>
    <row r="110" spans="2:12">
      <c r="B110" s="41"/>
      <c r="C110" s="42"/>
      <c r="D110" s="42"/>
      <c r="E110" s="36"/>
      <c r="F110" s="43"/>
      <c r="G110" s="44" t="str">
        <f t="shared" si="3"/>
        <v/>
      </c>
      <c r="H110" s="39" t="str">
        <f>IF(F110="","",IFERROR(INDEX(Activities!$C$2:$C$76,MATCH(F110,Activities!$B$2:$B$76,0)),"Custom"))</f>
        <v/>
      </c>
      <c r="I110" s="39" t="str">
        <f>IF(F110="","",IFERROR(INDEX(Activities!$D$2:$D$76,MATCH(F110,Activities!$B$2:$B$76,0)),"?"))</f>
        <v/>
      </c>
      <c r="J110" s="45"/>
      <c r="K110" s="39" t="str">
        <f>IF(AND('Admin Config'!C16="15-Minute Increment",I110="Yes",G110&lt;&gt;""),ROUND(G110*4,0),"")</f>
        <v/>
      </c>
      <c r="L110" s="43"/>
    </row>
    <row r="111" spans="2:12">
      <c r="B111" s="34"/>
      <c r="C111" s="35"/>
      <c r="D111" s="35"/>
      <c r="E111" s="36"/>
      <c r="F111" s="37"/>
      <c r="G111" s="38" t="str">
        <f t="shared" si="3"/>
        <v/>
      </c>
      <c r="H111" s="39" t="str">
        <f>IF(F111="","",IFERROR(INDEX(Activities!$C$2:$C$76,MATCH(F111,Activities!$B$2:$B$76,0)),"Custom"))</f>
        <v/>
      </c>
      <c r="I111" s="39" t="str">
        <f>IF(F111="","",IFERROR(INDEX(Activities!$D$2:$D$76,MATCH(F111,Activities!$B$2:$B$76,0)),"?"))</f>
        <v/>
      </c>
      <c r="J111" s="40"/>
      <c r="K111" s="39" t="str">
        <f>IF(AND('Admin Config'!C16="15-Minute Increment",I111="Yes",G111&lt;&gt;""),ROUND(G111*4,0),"")</f>
        <v/>
      </c>
      <c r="L111" s="37"/>
    </row>
    <row r="112" spans="2:12">
      <c r="B112" s="41"/>
      <c r="C112" s="42"/>
      <c r="D112" s="42"/>
      <c r="E112" s="36"/>
      <c r="F112" s="43"/>
      <c r="G112" s="44" t="str">
        <f t="shared" si="3"/>
        <v/>
      </c>
      <c r="H112" s="39" t="str">
        <f>IF(F112="","",IFERROR(INDEX(Activities!$C$2:$C$76,MATCH(F112,Activities!$B$2:$B$76,0)),"Custom"))</f>
        <v/>
      </c>
      <c r="I112" s="39" t="str">
        <f>IF(F112="","",IFERROR(INDEX(Activities!$D$2:$D$76,MATCH(F112,Activities!$B$2:$B$76,0)),"?"))</f>
        <v/>
      </c>
      <c r="J112" s="45"/>
      <c r="K112" s="39" t="str">
        <f>IF(AND('Admin Config'!C16="15-Minute Increment",I112="Yes",G112&lt;&gt;""),ROUND(G112*4,0),"")</f>
        <v/>
      </c>
      <c r="L112" s="43"/>
    </row>
    <row r="113" spans="2:12">
      <c r="B113" s="34"/>
      <c r="C113" s="35"/>
      <c r="D113" s="35"/>
      <c r="E113" s="36"/>
      <c r="F113" s="37"/>
      <c r="G113" s="38" t="str">
        <f t="shared" si="3"/>
        <v/>
      </c>
      <c r="H113" s="39" t="str">
        <f>IF(F113="","",IFERROR(INDEX(Activities!$C$2:$C$76,MATCH(F113,Activities!$B$2:$B$76,0)),"Custom"))</f>
        <v/>
      </c>
      <c r="I113" s="39" t="str">
        <f>IF(F113="","",IFERROR(INDEX(Activities!$D$2:$D$76,MATCH(F113,Activities!$B$2:$B$76,0)),"?"))</f>
        <v/>
      </c>
      <c r="J113" s="40"/>
      <c r="K113" s="39" t="str">
        <f>IF(AND('Admin Config'!C16="15-Minute Increment",I113="Yes",G113&lt;&gt;""),ROUND(G113*4,0),"")</f>
        <v/>
      </c>
      <c r="L113" s="37"/>
    </row>
    <row r="114" spans="2:12">
      <c r="B114" s="41"/>
      <c r="C114" s="42"/>
      <c r="D114" s="42"/>
      <c r="E114" s="36"/>
      <c r="F114" s="43"/>
      <c r="G114" s="44" t="str">
        <f t="shared" si="3"/>
        <v/>
      </c>
      <c r="H114" s="39" t="str">
        <f>IF(F114="","",IFERROR(INDEX(Activities!$C$2:$C$76,MATCH(F114,Activities!$B$2:$B$76,0)),"Custom"))</f>
        <v/>
      </c>
      <c r="I114" s="39" t="str">
        <f>IF(F114="","",IFERROR(INDEX(Activities!$D$2:$D$76,MATCH(F114,Activities!$B$2:$B$76,0)),"?"))</f>
        <v/>
      </c>
      <c r="J114" s="45"/>
      <c r="K114" s="39" t="str">
        <f>IF(AND('Admin Config'!C16="15-Minute Increment",I114="Yes",G114&lt;&gt;""),ROUND(G114*4,0),"")</f>
        <v/>
      </c>
      <c r="L114" s="43"/>
    </row>
    <row r="115" spans="2:12">
      <c r="B115" s="34"/>
      <c r="C115" s="35"/>
      <c r="D115" s="35"/>
      <c r="E115" s="36"/>
      <c r="F115" s="37"/>
      <c r="G115" s="38" t="str">
        <f t="shared" si="3"/>
        <v/>
      </c>
      <c r="H115" s="39" t="str">
        <f>IF(F115="","",IFERROR(INDEX(Activities!$C$2:$C$76,MATCH(F115,Activities!$B$2:$B$76,0)),"Custom"))</f>
        <v/>
      </c>
      <c r="I115" s="39" t="str">
        <f>IF(F115="","",IFERROR(INDEX(Activities!$D$2:$D$76,MATCH(F115,Activities!$B$2:$B$76,0)),"?"))</f>
        <v/>
      </c>
      <c r="J115" s="40"/>
      <c r="K115" s="39" t="str">
        <f>IF(AND('Admin Config'!C16="15-Minute Increment",I115="Yes",G115&lt;&gt;""),ROUND(G115*4,0),"")</f>
        <v/>
      </c>
      <c r="L115" s="37"/>
    </row>
    <row r="116" spans="2:12">
      <c r="B116" s="41"/>
      <c r="C116" s="42"/>
      <c r="D116" s="42"/>
      <c r="E116" s="36"/>
      <c r="F116" s="43"/>
      <c r="G116" s="44" t="str">
        <f t="shared" si="3"/>
        <v/>
      </c>
      <c r="H116" s="39" t="str">
        <f>IF(F116="","",IFERROR(INDEX(Activities!$C$2:$C$76,MATCH(F116,Activities!$B$2:$B$76,0)),"Custom"))</f>
        <v/>
      </c>
      <c r="I116" s="39" t="str">
        <f>IF(F116="","",IFERROR(INDEX(Activities!$D$2:$D$76,MATCH(F116,Activities!$B$2:$B$76,0)),"?"))</f>
        <v/>
      </c>
      <c r="J116" s="45"/>
      <c r="K116" s="39" t="str">
        <f>IF(AND('Admin Config'!C16="15-Minute Increment",I116="Yes",G116&lt;&gt;""),ROUND(G116*4,0),"")</f>
        <v/>
      </c>
      <c r="L116" s="43"/>
    </row>
    <row r="117" spans="2:12">
      <c r="B117" s="34"/>
      <c r="C117" s="35"/>
      <c r="D117" s="35"/>
      <c r="E117" s="36"/>
      <c r="F117" s="37"/>
      <c r="G117" s="38" t="str">
        <f t="shared" si="3"/>
        <v/>
      </c>
      <c r="H117" s="39" t="str">
        <f>IF(F117="","",IFERROR(INDEX(Activities!$C$2:$C$76,MATCH(F117,Activities!$B$2:$B$76,0)),"Custom"))</f>
        <v/>
      </c>
      <c r="I117" s="39" t="str">
        <f>IF(F117="","",IFERROR(INDEX(Activities!$D$2:$D$76,MATCH(F117,Activities!$B$2:$B$76,0)),"?"))</f>
        <v/>
      </c>
      <c r="J117" s="40"/>
      <c r="K117" s="39" t="str">
        <f>IF(AND('Admin Config'!C16="15-Minute Increment",I117="Yes",G117&lt;&gt;""),ROUND(G117*4,0),"")</f>
        <v/>
      </c>
      <c r="L117" s="37"/>
    </row>
    <row r="118" spans="2:12">
      <c r="B118" s="41"/>
      <c r="C118" s="42"/>
      <c r="D118" s="42"/>
      <c r="E118" s="36"/>
      <c r="F118" s="43"/>
      <c r="G118" s="44" t="str">
        <f t="shared" si="3"/>
        <v/>
      </c>
      <c r="H118" s="39" t="str">
        <f>IF(F118="","",IFERROR(INDEX(Activities!$C$2:$C$76,MATCH(F118,Activities!$B$2:$B$76,0)),"Custom"))</f>
        <v/>
      </c>
      <c r="I118" s="39" t="str">
        <f>IF(F118="","",IFERROR(INDEX(Activities!$D$2:$D$76,MATCH(F118,Activities!$B$2:$B$76,0)),"?"))</f>
        <v/>
      </c>
      <c r="J118" s="45"/>
      <c r="K118" s="39" t="str">
        <f>IF(AND('Admin Config'!C16="15-Minute Increment",I118="Yes",G118&lt;&gt;""),ROUND(G118*4,0),"")</f>
        <v/>
      </c>
      <c r="L118" s="43"/>
    </row>
    <row r="119" spans="2:12">
      <c r="B119" s="34"/>
      <c r="C119" s="35"/>
      <c r="D119" s="35"/>
      <c r="E119" s="36"/>
      <c r="F119" s="37"/>
      <c r="G119" s="38" t="str">
        <f t="shared" si="3"/>
        <v/>
      </c>
      <c r="H119" s="39" t="str">
        <f>IF(F119="","",IFERROR(INDEX(Activities!$C$2:$C$76,MATCH(F119,Activities!$B$2:$B$76,0)),"Custom"))</f>
        <v/>
      </c>
      <c r="I119" s="39" t="str">
        <f>IF(F119="","",IFERROR(INDEX(Activities!$D$2:$D$76,MATCH(F119,Activities!$B$2:$B$76,0)),"?"))</f>
        <v/>
      </c>
      <c r="J119" s="40"/>
      <c r="K119" s="39" t="str">
        <f>IF(AND('Admin Config'!C16="15-Minute Increment",I119="Yes",G119&lt;&gt;""),ROUND(G119*4,0),"")</f>
        <v/>
      </c>
      <c r="L119" s="37"/>
    </row>
    <row r="120" spans="2:12">
      <c r="B120" s="41"/>
      <c r="C120" s="42"/>
      <c r="D120" s="42"/>
      <c r="E120" s="36"/>
      <c r="F120" s="43"/>
      <c r="G120" s="44" t="str">
        <f t="shared" si="3"/>
        <v/>
      </c>
      <c r="H120" s="39" t="str">
        <f>IF(F120="","",IFERROR(INDEX(Activities!$C$2:$C$76,MATCH(F120,Activities!$B$2:$B$76,0)),"Custom"))</f>
        <v/>
      </c>
      <c r="I120" s="39" t="str">
        <f>IF(F120="","",IFERROR(INDEX(Activities!$D$2:$D$76,MATCH(F120,Activities!$B$2:$B$76,0)),"?"))</f>
        <v/>
      </c>
      <c r="J120" s="45"/>
      <c r="K120" s="39" t="str">
        <f>IF(AND('Admin Config'!C16="15-Minute Increment",I120="Yes",G120&lt;&gt;""),ROUND(G120*4,0),"")</f>
        <v/>
      </c>
      <c r="L120" s="43"/>
    </row>
    <row r="121" spans="2:12">
      <c r="B121" s="34"/>
      <c r="C121" s="35"/>
      <c r="D121" s="35"/>
      <c r="E121" s="36"/>
      <c r="F121" s="37"/>
      <c r="G121" s="38" t="str">
        <f t="shared" si="3"/>
        <v/>
      </c>
      <c r="H121" s="39" t="str">
        <f>IF(F121="","",IFERROR(INDEX(Activities!$C$2:$C$76,MATCH(F121,Activities!$B$2:$B$76,0)),"Custom"))</f>
        <v/>
      </c>
      <c r="I121" s="39" t="str">
        <f>IF(F121="","",IFERROR(INDEX(Activities!$D$2:$D$76,MATCH(F121,Activities!$B$2:$B$76,0)),"?"))</f>
        <v/>
      </c>
      <c r="J121" s="40"/>
      <c r="K121" s="39" t="str">
        <f>IF(AND('Admin Config'!C16="15-Minute Increment",I121="Yes",G121&lt;&gt;""),ROUND(G121*4,0),"")</f>
        <v/>
      </c>
      <c r="L121" s="37"/>
    </row>
    <row r="122" spans="2:12">
      <c r="B122" s="41"/>
      <c r="C122" s="42"/>
      <c r="D122" s="42"/>
      <c r="E122" s="36"/>
      <c r="F122" s="43"/>
      <c r="G122" s="44" t="str">
        <f t="shared" si="3"/>
        <v/>
      </c>
      <c r="H122" s="39" t="str">
        <f>IF(F122="","",IFERROR(INDEX(Activities!$C$2:$C$76,MATCH(F122,Activities!$B$2:$B$76,0)),"Custom"))</f>
        <v/>
      </c>
      <c r="I122" s="39" t="str">
        <f>IF(F122="","",IFERROR(INDEX(Activities!$D$2:$D$76,MATCH(F122,Activities!$B$2:$B$76,0)),"?"))</f>
        <v/>
      </c>
      <c r="J122" s="45"/>
      <c r="K122" s="39" t="str">
        <f>IF(AND('Admin Config'!C16="15-Minute Increment",I122="Yes",G122&lt;&gt;""),ROUND(G122*4,0),"")</f>
        <v/>
      </c>
      <c r="L122" s="43"/>
    </row>
    <row r="123" spans="2:12">
      <c r="B123" s="34"/>
      <c r="C123" s="35"/>
      <c r="D123" s="35"/>
      <c r="E123" s="36"/>
      <c r="F123" s="37"/>
      <c r="G123" s="38" t="str">
        <f t="shared" si="3"/>
        <v/>
      </c>
      <c r="H123" s="39" t="str">
        <f>IF(F123="","",IFERROR(INDEX(Activities!$C$2:$C$76,MATCH(F123,Activities!$B$2:$B$76,0)),"Custom"))</f>
        <v/>
      </c>
      <c r="I123" s="39" t="str">
        <f>IF(F123="","",IFERROR(INDEX(Activities!$D$2:$D$76,MATCH(F123,Activities!$B$2:$B$76,0)),"?"))</f>
        <v/>
      </c>
      <c r="J123" s="40"/>
      <c r="K123" s="39" t="str">
        <f>IF(AND('Admin Config'!C16="15-Minute Increment",I123="Yes",G123&lt;&gt;""),ROUND(G123*4,0),"")</f>
        <v/>
      </c>
      <c r="L123" s="37"/>
    </row>
    <row r="124" spans="2:12">
      <c r="B124" s="41"/>
      <c r="C124" s="42"/>
      <c r="D124" s="42"/>
      <c r="E124" s="36"/>
      <c r="F124" s="43"/>
      <c r="G124" s="44" t="str">
        <f t="shared" si="3"/>
        <v/>
      </c>
      <c r="H124" s="39" t="str">
        <f>IF(F124="","",IFERROR(INDEX(Activities!$C$2:$C$76,MATCH(F124,Activities!$B$2:$B$76,0)),"Custom"))</f>
        <v/>
      </c>
      <c r="I124" s="39" t="str">
        <f>IF(F124="","",IFERROR(INDEX(Activities!$D$2:$D$76,MATCH(F124,Activities!$B$2:$B$76,0)),"?"))</f>
        <v/>
      </c>
      <c r="J124" s="45"/>
      <c r="K124" s="39" t="str">
        <f>IF(AND('Admin Config'!C16="15-Minute Increment",I124="Yes",G124&lt;&gt;""),ROUND(G124*4,0),"")</f>
        <v/>
      </c>
      <c r="L124" s="43"/>
    </row>
    <row r="125" spans="2:12">
      <c r="B125" s="34"/>
      <c r="C125" s="35"/>
      <c r="D125" s="35"/>
      <c r="E125" s="36"/>
      <c r="F125" s="37"/>
      <c r="G125" s="38" t="str">
        <f t="shared" si="3"/>
        <v/>
      </c>
      <c r="H125" s="39" t="str">
        <f>IF(F125="","",IFERROR(INDEX(Activities!$C$2:$C$76,MATCH(F125,Activities!$B$2:$B$76,0)),"Custom"))</f>
        <v/>
      </c>
      <c r="I125" s="39" t="str">
        <f>IF(F125="","",IFERROR(INDEX(Activities!$D$2:$D$76,MATCH(F125,Activities!$B$2:$B$76,0)),"?"))</f>
        <v/>
      </c>
      <c r="J125" s="40"/>
      <c r="K125" s="39" t="str">
        <f>IF(AND('Admin Config'!C16="15-Minute Increment",I125="Yes",G125&lt;&gt;""),ROUND(G125*4,0),"")</f>
        <v/>
      </c>
      <c r="L125" s="37"/>
    </row>
    <row r="126" spans="2:12">
      <c r="B126" s="41"/>
      <c r="C126" s="42"/>
      <c r="D126" s="42"/>
      <c r="E126" s="36"/>
      <c r="F126" s="43"/>
      <c r="G126" s="44" t="str">
        <f t="shared" si="3"/>
        <v/>
      </c>
      <c r="H126" s="39" t="str">
        <f>IF(F126="","",IFERROR(INDEX(Activities!$C$2:$C$76,MATCH(F126,Activities!$B$2:$B$76,0)),"Custom"))</f>
        <v/>
      </c>
      <c r="I126" s="39" t="str">
        <f>IF(F126="","",IFERROR(INDEX(Activities!$D$2:$D$76,MATCH(F126,Activities!$B$2:$B$76,0)),"?"))</f>
        <v/>
      </c>
      <c r="J126" s="45"/>
      <c r="K126" s="39" t="str">
        <f>IF(AND('Admin Config'!C16="15-Minute Increment",I126="Yes",G126&lt;&gt;""),ROUND(G126*4,0),"")</f>
        <v/>
      </c>
      <c r="L126" s="43"/>
    </row>
    <row r="127" spans="2:12">
      <c r="B127" s="34"/>
      <c r="C127" s="35"/>
      <c r="D127" s="35"/>
      <c r="E127" s="36"/>
      <c r="F127" s="37"/>
      <c r="G127" s="38" t="str">
        <f t="shared" si="3"/>
        <v/>
      </c>
      <c r="H127" s="39" t="str">
        <f>IF(F127="","",IFERROR(INDEX(Activities!$C$2:$C$76,MATCH(F127,Activities!$B$2:$B$76,0)),"Custom"))</f>
        <v/>
      </c>
      <c r="I127" s="39" t="str">
        <f>IF(F127="","",IFERROR(INDEX(Activities!$D$2:$D$76,MATCH(F127,Activities!$B$2:$B$76,0)),"?"))</f>
        <v/>
      </c>
      <c r="J127" s="40"/>
      <c r="K127" s="39" t="str">
        <f>IF(AND('Admin Config'!C16="15-Minute Increment",I127="Yes",G127&lt;&gt;""),ROUND(G127*4,0),"")</f>
        <v/>
      </c>
      <c r="L127" s="37"/>
    </row>
    <row r="128" spans="2:12">
      <c r="B128" s="41"/>
      <c r="C128" s="42"/>
      <c r="D128" s="42"/>
      <c r="E128" s="36"/>
      <c r="F128" s="43"/>
      <c r="G128" s="44" t="str">
        <f t="shared" si="3"/>
        <v/>
      </c>
      <c r="H128" s="39" t="str">
        <f>IF(F128="","",IFERROR(INDEX(Activities!$C$2:$C$76,MATCH(F128,Activities!$B$2:$B$76,0)),"Custom"))</f>
        <v/>
      </c>
      <c r="I128" s="39" t="str">
        <f>IF(F128="","",IFERROR(INDEX(Activities!$D$2:$D$76,MATCH(F128,Activities!$B$2:$B$76,0)),"?"))</f>
        <v/>
      </c>
      <c r="J128" s="45"/>
      <c r="K128" s="39" t="str">
        <f>IF(AND('Admin Config'!C16="15-Minute Increment",I128="Yes",G128&lt;&gt;""),ROUND(G128*4,0),"")</f>
        <v/>
      </c>
      <c r="L128" s="43"/>
    </row>
    <row r="129" spans="2:12">
      <c r="B129" s="34"/>
      <c r="C129" s="35"/>
      <c r="D129" s="35"/>
      <c r="E129" s="36"/>
      <c r="F129" s="37"/>
      <c r="G129" s="38" t="str">
        <f t="shared" si="3"/>
        <v/>
      </c>
      <c r="H129" s="39" t="str">
        <f>IF(F129="","",IFERROR(INDEX(Activities!$C$2:$C$76,MATCH(F129,Activities!$B$2:$B$76,0)),"Custom"))</f>
        <v/>
      </c>
      <c r="I129" s="39" t="str">
        <f>IF(F129="","",IFERROR(INDEX(Activities!$D$2:$D$76,MATCH(F129,Activities!$B$2:$B$76,0)),"?"))</f>
        <v/>
      </c>
      <c r="J129" s="40"/>
      <c r="K129" s="39" t="str">
        <f>IF(AND('Admin Config'!C16="15-Minute Increment",I129="Yes",G129&lt;&gt;""),ROUND(G129*4,0),"")</f>
        <v/>
      </c>
      <c r="L129" s="37"/>
    </row>
    <row r="130" spans="2:12">
      <c r="B130" s="41"/>
      <c r="C130" s="42"/>
      <c r="D130" s="42"/>
      <c r="E130" s="36"/>
      <c r="F130" s="43"/>
      <c r="G130" s="44" t="str">
        <f t="shared" si="3"/>
        <v/>
      </c>
      <c r="H130" s="39" t="str">
        <f>IF(F130="","",IFERROR(INDEX(Activities!$C$2:$C$76,MATCH(F130,Activities!$B$2:$B$76,0)),"Custom"))</f>
        <v/>
      </c>
      <c r="I130" s="39" t="str">
        <f>IF(F130="","",IFERROR(INDEX(Activities!$D$2:$D$76,MATCH(F130,Activities!$B$2:$B$76,0)),"?"))</f>
        <v/>
      </c>
      <c r="J130" s="45"/>
      <c r="K130" s="39" t="str">
        <f>IF(AND('Admin Config'!C16="15-Minute Increment",I130="Yes",G130&lt;&gt;""),ROUND(G130*4,0),"")</f>
        <v/>
      </c>
      <c r="L130" s="43"/>
    </row>
    <row r="131" spans="2:12">
      <c r="B131" s="34"/>
      <c r="C131" s="35"/>
      <c r="D131" s="35"/>
      <c r="E131" s="36"/>
      <c r="F131" s="37"/>
      <c r="G131" s="38" t="str">
        <f t="shared" si="3"/>
        <v/>
      </c>
      <c r="H131" s="39" t="str">
        <f>IF(F131="","",IFERROR(INDEX(Activities!$C$2:$C$76,MATCH(F131,Activities!$B$2:$B$76,0)),"Custom"))</f>
        <v/>
      </c>
      <c r="I131" s="39" t="str">
        <f>IF(F131="","",IFERROR(INDEX(Activities!$D$2:$D$76,MATCH(F131,Activities!$B$2:$B$76,0)),"?"))</f>
        <v/>
      </c>
      <c r="J131" s="40"/>
      <c r="K131" s="39" t="str">
        <f>IF(AND('Admin Config'!C16="15-Minute Increment",I131="Yes",G131&lt;&gt;""),ROUND(G131*4,0),"")</f>
        <v/>
      </c>
      <c r="L131" s="37"/>
    </row>
    <row r="132" spans="2:12">
      <c r="B132" s="41"/>
      <c r="C132" s="42"/>
      <c r="D132" s="42"/>
      <c r="E132" s="36"/>
      <c r="F132" s="43"/>
      <c r="G132" s="44" t="str">
        <f t="shared" si="3"/>
        <v/>
      </c>
      <c r="H132" s="39" t="str">
        <f>IF(F132="","",IFERROR(INDEX(Activities!$C$2:$C$76,MATCH(F132,Activities!$B$2:$B$76,0)),"Custom"))</f>
        <v/>
      </c>
      <c r="I132" s="39" t="str">
        <f>IF(F132="","",IFERROR(INDEX(Activities!$D$2:$D$76,MATCH(F132,Activities!$B$2:$B$76,0)),"?"))</f>
        <v/>
      </c>
      <c r="J132" s="45"/>
      <c r="K132" s="39" t="str">
        <f>IF(AND('Admin Config'!C16="15-Minute Increment",I132="Yes",G132&lt;&gt;""),ROUND(G132*4,0),"")</f>
        <v/>
      </c>
      <c r="L132" s="43"/>
    </row>
    <row r="133" spans="2:12">
      <c r="B133" s="34"/>
      <c r="C133" s="35"/>
      <c r="D133" s="35"/>
      <c r="E133" s="36"/>
      <c r="F133" s="37"/>
      <c r="G133" s="38" t="str">
        <f t="shared" si="3"/>
        <v/>
      </c>
      <c r="H133" s="39" t="str">
        <f>IF(F133="","",IFERROR(INDEX(Activities!$C$2:$C$76,MATCH(F133,Activities!$B$2:$B$76,0)),"Custom"))</f>
        <v/>
      </c>
      <c r="I133" s="39" t="str">
        <f>IF(F133="","",IFERROR(INDEX(Activities!$D$2:$D$76,MATCH(F133,Activities!$B$2:$B$76,0)),"?"))</f>
        <v/>
      </c>
      <c r="J133" s="40"/>
      <c r="K133" s="39" t="str">
        <f>IF(AND('Admin Config'!C16="15-Minute Increment",I133="Yes",G133&lt;&gt;""),ROUND(G133*4,0),"")</f>
        <v/>
      </c>
      <c r="L133" s="37"/>
    </row>
    <row r="134" spans="2:12">
      <c r="B134" s="41"/>
      <c r="C134" s="42"/>
      <c r="D134" s="42"/>
      <c r="E134" s="36"/>
      <c r="F134" s="43"/>
      <c r="G134" s="44" t="str">
        <f t="shared" si="3"/>
        <v/>
      </c>
      <c r="H134" s="39" t="str">
        <f>IF(F134="","",IFERROR(INDEX(Activities!$C$2:$C$76,MATCH(F134,Activities!$B$2:$B$76,0)),"Custom"))</f>
        <v/>
      </c>
      <c r="I134" s="39" t="str">
        <f>IF(F134="","",IFERROR(INDEX(Activities!$D$2:$D$76,MATCH(F134,Activities!$B$2:$B$76,0)),"?"))</f>
        <v/>
      </c>
      <c r="J134" s="45"/>
      <c r="K134" s="39" t="str">
        <f>IF(AND('Admin Config'!C16="15-Minute Increment",I134="Yes",G134&lt;&gt;""),ROUND(G134*4,0),"")</f>
        <v/>
      </c>
      <c r="L134" s="43"/>
    </row>
    <row r="135" spans="2:12">
      <c r="B135" s="34"/>
      <c r="C135" s="35"/>
      <c r="D135" s="35"/>
      <c r="E135" s="36"/>
      <c r="F135" s="37"/>
      <c r="G135" s="38" t="str">
        <f t="shared" ref="G135:G156" si="4">IF(AND(C135&lt;&gt;"",D135&lt;&gt;""),ROUND((D135-C135)*24,2),"")</f>
        <v/>
      </c>
      <c r="H135" s="39" t="str">
        <f>IF(F135="","",IFERROR(INDEX(Activities!$C$2:$C$76,MATCH(F135,Activities!$B$2:$B$76,0)),"Custom"))</f>
        <v/>
      </c>
      <c r="I135" s="39" t="str">
        <f>IF(F135="","",IFERROR(INDEX(Activities!$D$2:$D$76,MATCH(F135,Activities!$B$2:$B$76,0)),"?"))</f>
        <v/>
      </c>
      <c r="J135" s="40"/>
      <c r="K135" s="39" t="str">
        <f>IF(AND('Admin Config'!C16="15-Minute Increment",I135="Yes",G135&lt;&gt;""),ROUND(G135*4,0),"")</f>
        <v/>
      </c>
      <c r="L135" s="37"/>
    </row>
    <row r="136" spans="2:12">
      <c r="B136" s="41"/>
      <c r="C136" s="42"/>
      <c r="D136" s="42"/>
      <c r="E136" s="36"/>
      <c r="F136" s="43"/>
      <c r="G136" s="44" t="str">
        <f t="shared" si="4"/>
        <v/>
      </c>
      <c r="H136" s="39" t="str">
        <f>IF(F136="","",IFERROR(INDEX(Activities!$C$2:$C$76,MATCH(F136,Activities!$B$2:$B$76,0)),"Custom"))</f>
        <v/>
      </c>
      <c r="I136" s="39" t="str">
        <f>IF(F136="","",IFERROR(INDEX(Activities!$D$2:$D$76,MATCH(F136,Activities!$B$2:$B$76,0)),"?"))</f>
        <v/>
      </c>
      <c r="J136" s="45"/>
      <c r="K136" s="39" t="str">
        <f>IF(AND('Admin Config'!C16="15-Minute Increment",I136="Yes",G136&lt;&gt;""),ROUND(G136*4,0),"")</f>
        <v/>
      </c>
      <c r="L136" s="43"/>
    </row>
    <row r="137" spans="2:12">
      <c r="B137" s="34"/>
      <c r="C137" s="35"/>
      <c r="D137" s="35"/>
      <c r="E137" s="36"/>
      <c r="F137" s="37"/>
      <c r="G137" s="38" t="str">
        <f t="shared" si="4"/>
        <v/>
      </c>
      <c r="H137" s="39" t="str">
        <f>IF(F137="","",IFERROR(INDEX(Activities!$C$2:$C$76,MATCH(F137,Activities!$B$2:$B$76,0)),"Custom"))</f>
        <v/>
      </c>
      <c r="I137" s="39" t="str">
        <f>IF(F137="","",IFERROR(INDEX(Activities!$D$2:$D$76,MATCH(F137,Activities!$B$2:$B$76,0)),"?"))</f>
        <v/>
      </c>
      <c r="J137" s="40"/>
      <c r="K137" s="39" t="str">
        <f>IF(AND('Admin Config'!C16="15-Minute Increment",I137="Yes",G137&lt;&gt;""),ROUND(G137*4,0),"")</f>
        <v/>
      </c>
      <c r="L137" s="37"/>
    </row>
    <row r="138" spans="2:12">
      <c r="B138" s="41"/>
      <c r="C138" s="42"/>
      <c r="D138" s="42"/>
      <c r="E138" s="36"/>
      <c r="F138" s="43"/>
      <c r="G138" s="44" t="str">
        <f t="shared" si="4"/>
        <v/>
      </c>
      <c r="H138" s="39" t="str">
        <f>IF(F138="","",IFERROR(INDEX(Activities!$C$2:$C$76,MATCH(F138,Activities!$B$2:$B$76,0)),"Custom"))</f>
        <v/>
      </c>
      <c r="I138" s="39" t="str">
        <f>IF(F138="","",IFERROR(INDEX(Activities!$D$2:$D$76,MATCH(F138,Activities!$B$2:$B$76,0)),"?"))</f>
        <v/>
      </c>
      <c r="J138" s="45"/>
      <c r="K138" s="39" t="str">
        <f>IF(AND('Admin Config'!C16="15-Minute Increment",I138="Yes",G138&lt;&gt;""),ROUND(G138*4,0),"")</f>
        <v/>
      </c>
      <c r="L138" s="43"/>
    </row>
    <row r="139" spans="2:12">
      <c r="B139" s="34"/>
      <c r="C139" s="35"/>
      <c r="D139" s="35"/>
      <c r="E139" s="36"/>
      <c r="F139" s="37"/>
      <c r="G139" s="38" t="str">
        <f t="shared" si="4"/>
        <v/>
      </c>
      <c r="H139" s="39" t="str">
        <f>IF(F139="","",IFERROR(INDEX(Activities!$C$2:$C$76,MATCH(F139,Activities!$B$2:$B$76,0)),"Custom"))</f>
        <v/>
      </c>
      <c r="I139" s="39" t="str">
        <f>IF(F139="","",IFERROR(INDEX(Activities!$D$2:$D$76,MATCH(F139,Activities!$B$2:$B$76,0)),"?"))</f>
        <v/>
      </c>
      <c r="J139" s="40"/>
      <c r="K139" s="39" t="str">
        <f>IF(AND('Admin Config'!C16="15-Minute Increment",I139="Yes",G139&lt;&gt;""),ROUND(G139*4,0),"")</f>
        <v/>
      </c>
      <c r="L139" s="37"/>
    </row>
    <row r="140" spans="2:12">
      <c r="B140" s="41"/>
      <c r="C140" s="42"/>
      <c r="D140" s="42"/>
      <c r="E140" s="36"/>
      <c r="F140" s="43"/>
      <c r="G140" s="44" t="str">
        <f t="shared" si="4"/>
        <v/>
      </c>
      <c r="H140" s="39" t="str">
        <f>IF(F140="","",IFERROR(INDEX(Activities!$C$2:$C$76,MATCH(F140,Activities!$B$2:$B$76,0)),"Custom"))</f>
        <v/>
      </c>
      <c r="I140" s="39" t="str">
        <f>IF(F140="","",IFERROR(INDEX(Activities!$D$2:$D$76,MATCH(F140,Activities!$B$2:$B$76,0)),"?"))</f>
        <v/>
      </c>
      <c r="J140" s="45"/>
      <c r="K140" s="39" t="str">
        <f>IF(AND('Admin Config'!C16="15-Minute Increment",I140="Yes",G140&lt;&gt;""),ROUND(G140*4,0),"")</f>
        <v/>
      </c>
      <c r="L140" s="43"/>
    </row>
    <row r="141" spans="2:12">
      <c r="B141" s="34"/>
      <c r="C141" s="35"/>
      <c r="D141" s="35"/>
      <c r="E141" s="36"/>
      <c r="F141" s="37"/>
      <c r="G141" s="38" t="str">
        <f t="shared" si="4"/>
        <v/>
      </c>
      <c r="H141" s="39" t="str">
        <f>IF(F141="","",IFERROR(INDEX(Activities!$C$2:$C$76,MATCH(F141,Activities!$B$2:$B$76,0)),"Custom"))</f>
        <v/>
      </c>
      <c r="I141" s="39" t="str">
        <f>IF(F141="","",IFERROR(INDEX(Activities!$D$2:$D$76,MATCH(F141,Activities!$B$2:$B$76,0)),"?"))</f>
        <v/>
      </c>
      <c r="J141" s="40"/>
      <c r="K141" s="39" t="str">
        <f>IF(AND('Admin Config'!C16="15-Minute Increment",I141="Yes",G141&lt;&gt;""),ROUND(G141*4,0),"")</f>
        <v/>
      </c>
      <c r="L141" s="37"/>
    </row>
    <row r="142" spans="2:12">
      <c r="B142" s="41"/>
      <c r="C142" s="42"/>
      <c r="D142" s="42"/>
      <c r="E142" s="36"/>
      <c r="F142" s="43"/>
      <c r="G142" s="44" t="str">
        <f t="shared" si="4"/>
        <v/>
      </c>
      <c r="H142" s="39" t="str">
        <f>IF(F142="","",IFERROR(INDEX(Activities!$C$2:$C$76,MATCH(F142,Activities!$B$2:$B$76,0)),"Custom"))</f>
        <v/>
      </c>
      <c r="I142" s="39" t="str">
        <f>IF(F142="","",IFERROR(INDEX(Activities!$D$2:$D$76,MATCH(F142,Activities!$B$2:$B$76,0)),"?"))</f>
        <v/>
      </c>
      <c r="J142" s="45"/>
      <c r="K142" s="39" t="str">
        <f>IF(AND('Admin Config'!C16="15-Minute Increment",I142="Yes",G142&lt;&gt;""),ROUND(G142*4,0),"")</f>
        <v/>
      </c>
      <c r="L142" s="43"/>
    </row>
    <row r="143" spans="2:12">
      <c r="B143" s="34"/>
      <c r="C143" s="35"/>
      <c r="D143" s="35"/>
      <c r="E143" s="36"/>
      <c r="F143" s="37"/>
      <c r="G143" s="38" t="str">
        <f t="shared" si="4"/>
        <v/>
      </c>
      <c r="H143" s="39" t="str">
        <f>IF(F143="","",IFERROR(INDEX(Activities!$C$2:$C$76,MATCH(F143,Activities!$B$2:$B$76,0)),"Custom"))</f>
        <v/>
      </c>
      <c r="I143" s="39" t="str">
        <f>IF(F143="","",IFERROR(INDEX(Activities!$D$2:$D$76,MATCH(F143,Activities!$B$2:$B$76,0)),"?"))</f>
        <v/>
      </c>
      <c r="J143" s="40"/>
      <c r="K143" s="39" t="str">
        <f>IF(AND('Admin Config'!C16="15-Minute Increment",I143="Yes",G143&lt;&gt;""),ROUND(G143*4,0),"")</f>
        <v/>
      </c>
      <c r="L143" s="37"/>
    </row>
    <row r="144" spans="2:12">
      <c r="B144" s="41"/>
      <c r="C144" s="42"/>
      <c r="D144" s="42"/>
      <c r="E144" s="36"/>
      <c r="F144" s="43"/>
      <c r="G144" s="44" t="str">
        <f t="shared" si="4"/>
        <v/>
      </c>
      <c r="H144" s="39" t="str">
        <f>IF(F144="","",IFERROR(INDEX(Activities!$C$2:$C$76,MATCH(F144,Activities!$B$2:$B$76,0)),"Custom"))</f>
        <v/>
      </c>
      <c r="I144" s="39" t="str">
        <f>IF(F144="","",IFERROR(INDEX(Activities!$D$2:$D$76,MATCH(F144,Activities!$B$2:$B$76,0)),"?"))</f>
        <v/>
      </c>
      <c r="J144" s="45"/>
      <c r="K144" s="39" t="str">
        <f>IF(AND('Admin Config'!C16="15-Minute Increment",I144="Yes",G144&lt;&gt;""),ROUND(G144*4,0),"")</f>
        <v/>
      </c>
      <c r="L144" s="43"/>
    </row>
    <row r="145" spans="2:12">
      <c r="B145" s="34"/>
      <c r="C145" s="35"/>
      <c r="D145" s="35"/>
      <c r="E145" s="36"/>
      <c r="F145" s="37"/>
      <c r="G145" s="38" t="str">
        <f t="shared" si="4"/>
        <v/>
      </c>
      <c r="H145" s="39" t="str">
        <f>IF(F145="","",IFERROR(INDEX(Activities!$C$2:$C$76,MATCH(F145,Activities!$B$2:$B$76,0)),"Custom"))</f>
        <v/>
      </c>
      <c r="I145" s="39" t="str">
        <f>IF(F145="","",IFERROR(INDEX(Activities!$D$2:$D$76,MATCH(F145,Activities!$B$2:$B$76,0)),"?"))</f>
        <v/>
      </c>
      <c r="J145" s="40"/>
      <c r="K145" s="39" t="str">
        <f>IF(AND('Admin Config'!C16="15-Minute Increment",I145="Yes",G145&lt;&gt;""),ROUND(G145*4,0),"")</f>
        <v/>
      </c>
      <c r="L145" s="37"/>
    </row>
    <row r="146" spans="2:12">
      <c r="B146" s="41"/>
      <c r="C146" s="42"/>
      <c r="D146" s="42"/>
      <c r="E146" s="36"/>
      <c r="F146" s="43"/>
      <c r="G146" s="44" t="str">
        <f t="shared" si="4"/>
        <v/>
      </c>
      <c r="H146" s="39" t="str">
        <f>IF(F146="","",IFERROR(INDEX(Activities!$C$2:$C$76,MATCH(F146,Activities!$B$2:$B$76,0)),"Custom"))</f>
        <v/>
      </c>
      <c r="I146" s="39" t="str">
        <f>IF(F146="","",IFERROR(INDEX(Activities!$D$2:$D$76,MATCH(F146,Activities!$B$2:$B$76,0)),"?"))</f>
        <v/>
      </c>
      <c r="J146" s="45"/>
      <c r="K146" s="39" t="str">
        <f>IF(AND('Admin Config'!C16="15-Minute Increment",I146="Yes",G146&lt;&gt;""),ROUND(G146*4,0),"")</f>
        <v/>
      </c>
      <c r="L146" s="43"/>
    </row>
    <row r="147" spans="2:12">
      <c r="B147" s="34"/>
      <c r="C147" s="35"/>
      <c r="D147" s="35"/>
      <c r="E147" s="36"/>
      <c r="F147" s="37"/>
      <c r="G147" s="38" t="str">
        <f t="shared" si="4"/>
        <v/>
      </c>
      <c r="H147" s="39" t="str">
        <f>IF(F147="","",IFERROR(INDEX(Activities!$C$2:$C$76,MATCH(F147,Activities!$B$2:$B$76,0)),"Custom"))</f>
        <v/>
      </c>
      <c r="I147" s="39" t="str">
        <f>IF(F147="","",IFERROR(INDEX(Activities!$D$2:$D$76,MATCH(F147,Activities!$B$2:$B$76,0)),"?"))</f>
        <v/>
      </c>
      <c r="J147" s="40"/>
      <c r="K147" s="39" t="str">
        <f>IF(AND('Admin Config'!C16="15-Minute Increment",I147="Yes",G147&lt;&gt;""),ROUND(G147*4,0),"")</f>
        <v/>
      </c>
      <c r="L147" s="37"/>
    </row>
    <row r="148" spans="2:12">
      <c r="B148" s="41"/>
      <c r="C148" s="42"/>
      <c r="D148" s="42"/>
      <c r="E148" s="36"/>
      <c r="F148" s="43"/>
      <c r="G148" s="44" t="str">
        <f t="shared" si="4"/>
        <v/>
      </c>
      <c r="H148" s="39" t="str">
        <f>IF(F148="","",IFERROR(INDEX(Activities!$C$2:$C$76,MATCH(F148,Activities!$B$2:$B$76,0)),"Custom"))</f>
        <v/>
      </c>
      <c r="I148" s="39" t="str">
        <f>IF(F148="","",IFERROR(INDEX(Activities!$D$2:$D$76,MATCH(F148,Activities!$B$2:$B$76,0)),"?"))</f>
        <v/>
      </c>
      <c r="J148" s="45"/>
      <c r="K148" s="39" t="str">
        <f>IF(AND('Admin Config'!C16="15-Minute Increment",I148="Yes",G148&lt;&gt;""),ROUND(G148*4,0),"")</f>
        <v/>
      </c>
      <c r="L148" s="43"/>
    </row>
    <row r="149" spans="2:12">
      <c r="B149" s="34"/>
      <c r="C149" s="35"/>
      <c r="D149" s="35"/>
      <c r="E149" s="36"/>
      <c r="F149" s="37"/>
      <c r="G149" s="38" t="str">
        <f t="shared" si="4"/>
        <v/>
      </c>
      <c r="H149" s="39" t="str">
        <f>IF(F149="","",IFERROR(INDEX(Activities!$C$2:$C$76,MATCH(F149,Activities!$B$2:$B$76,0)),"Custom"))</f>
        <v/>
      </c>
      <c r="I149" s="39" t="str">
        <f>IF(F149="","",IFERROR(INDEX(Activities!$D$2:$D$76,MATCH(F149,Activities!$B$2:$B$76,0)),"?"))</f>
        <v/>
      </c>
      <c r="J149" s="40"/>
      <c r="K149" s="39" t="str">
        <f>IF(AND('Admin Config'!C16="15-Minute Increment",I149="Yes",G149&lt;&gt;""),ROUND(G149*4,0),"")</f>
        <v/>
      </c>
      <c r="L149" s="37"/>
    </row>
    <row r="150" spans="2:12">
      <c r="B150" s="41"/>
      <c r="C150" s="42"/>
      <c r="D150" s="42"/>
      <c r="E150" s="36"/>
      <c r="F150" s="43"/>
      <c r="G150" s="44" t="str">
        <f t="shared" si="4"/>
        <v/>
      </c>
      <c r="H150" s="39" t="str">
        <f>IF(F150="","",IFERROR(INDEX(Activities!$C$2:$C$76,MATCH(F150,Activities!$B$2:$B$76,0)),"Custom"))</f>
        <v/>
      </c>
      <c r="I150" s="39" t="str">
        <f>IF(F150="","",IFERROR(INDEX(Activities!$D$2:$D$76,MATCH(F150,Activities!$B$2:$B$76,0)),"?"))</f>
        <v/>
      </c>
      <c r="J150" s="45"/>
      <c r="K150" s="39" t="str">
        <f>IF(AND('Admin Config'!C16="15-Minute Increment",I150="Yes",G150&lt;&gt;""),ROUND(G150*4,0),"")</f>
        <v/>
      </c>
      <c r="L150" s="43"/>
    </row>
    <row r="151" spans="2:12">
      <c r="B151" s="34"/>
      <c r="C151" s="35"/>
      <c r="D151" s="35"/>
      <c r="E151" s="36"/>
      <c r="F151" s="37"/>
      <c r="G151" s="38" t="str">
        <f t="shared" si="4"/>
        <v/>
      </c>
      <c r="H151" s="39" t="str">
        <f>IF(F151="","",IFERROR(INDEX(Activities!$C$2:$C$76,MATCH(F151,Activities!$B$2:$B$76,0)),"Custom"))</f>
        <v/>
      </c>
      <c r="I151" s="39" t="str">
        <f>IF(F151="","",IFERROR(INDEX(Activities!$D$2:$D$76,MATCH(F151,Activities!$B$2:$B$76,0)),"?"))</f>
        <v/>
      </c>
      <c r="J151" s="40"/>
      <c r="K151" s="39" t="str">
        <f>IF(AND('Admin Config'!C16="15-Minute Increment",I151="Yes",G151&lt;&gt;""),ROUND(G151*4,0),"")</f>
        <v/>
      </c>
      <c r="L151" s="37"/>
    </row>
    <row r="152" spans="2:12">
      <c r="B152" s="41"/>
      <c r="C152" s="42"/>
      <c r="D152" s="42"/>
      <c r="E152" s="36"/>
      <c r="F152" s="43"/>
      <c r="G152" s="44" t="str">
        <f t="shared" si="4"/>
        <v/>
      </c>
      <c r="H152" s="39" t="str">
        <f>IF(F152="","",IFERROR(INDEX(Activities!$C$2:$C$76,MATCH(F152,Activities!$B$2:$B$76,0)),"Custom"))</f>
        <v/>
      </c>
      <c r="I152" s="39" t="str">
        <f>IF(F152="","",IFERROR(INDEX(Activities!$D$2:$D$76,MATCH(F152,Activities!$B$2:$B$76,0)),"?"))</f>
        <v/>
      </c>
      <c r="J152" s="45"/>
      <c r="K152" s="39" t="str">
        <f>IF(AND('Admin Config'!C16="15-Minute Increment",I152="Yes",G152&lt;&gt;""),ROUND(G152*4,0),"")</f>
        <v/>
      </c>
      <c r="L152" s="43"/>
    </row>
    <row r="153" spans="2:12">
      <c r="B153" s="34"/>
      <c r="C153" s="35"/>
      <c r="D153" s="35"/>
      <c r="E153" s="36"/>
      <c r="F153" s="37"/>
      <c r="G153" s="38" t="str">
        <f t="shared" si="4"/>
        <v/>
      </c>
      <c r="H153" s="39" t="str">
        <f>IF(F153="","",IFERROR(INDEX(Activities!$C$2:$C$76,MATCH(F153,Activities!$B$2:$B$76,0)),"Custom"))</f>
        <v/>
      </c>
      <c r="I153" s="39" t="str">
        <f>IF(F153="","",IFERROR(INDEX(Activities!$D$2:$D$76,MATCH(F153,Activities!$B$2:$B$76,0)),"?"))</f>
        <v/>
      </c>
      <c r="J153" s="40"/>
      <c r="K153" s="39" t="str">
        <f>IF(AND('Admin Config'!C16="15-Minute Increment",I153="Yes",G153&lt;&gt;""),ROUND(G153*4,0),"")</f>
        <v/>
      </c>
      <c r="L153" s="37"/>
    </row>
    <row r="154" spans="2:12">
      <c r="B154" s="41"/>
      <c r="C154" s="42"/>
      <c r="D154" s="42"/>
      <c r="E154" s="36"/>
      <c r="F154" s="43"/>
      <c r="G154" s="44" t="str">
        <f t="shared" si="4"/>
        <v/>
      </c>
      <c r="H154" s="39" t="str">
        <f>IF(F154="","",IFERROR(INDEX(Activities!$C$2:$C$76,MATCH(F154,Activities!$B$2:$B$76,0)),"Custom"))</f>
        <v/>
      </c>
      <c r="I154" s="39" t="str">
        <f>IF(F154="","",IFERROR(INDEX(Activities!$D$2:$D$76,MATCH(F154,Activities!$B$2:$B$76,0)),"?"))</f>
        <v/>
      </c>
      <c r="J154" s="45"/>
      <c r="K154" s="39" t="str">
        <f>IF(AND('Admin Config'!C16="15-Minute Increment",I154="Yes",G154&lt;&gt;""),ROUND(G154*4,0),"")</f>
        <v/>
      </c>
      <c r="L154" s="43"/>
    </row>
    <row r="155" spans="2:12">
      <c r="B155" s="34"/>
      <c r="C155" s="35"/>
      <c r="D155" s="35"/>
      <c r="E155" s="36"/>
      <c r="F155" s="37"/>
      <c r="G155" s="38" t="str">
        <f t="shared" si="4"/>
        <v/>
      </c>
      <c r="H155" s="39" t="str">
        <f>IF(F155="","",IFERROR(INDEX(Activities!$C$2:$C$76,MATCH(F155,Activities!$B$2:$B$76,0)),"Custom"))</f>
        <v/>
      </c>
      <c r="I155" s="39" t="str">
        <f>IF(F155="","",IFERROR(INDEX(Activities!$D$2:$D$76,MATCH(F155,Activities!$B$2:$B$76,0)),"?"))</f>
        <v/>
      </c>
      <c r="J155" s="40"/>
      <c r="K155" s="39" t="str">
        <f>IF(AND('Admin Config'!C16="15-Minute Increment",I155="Yes",G155&lt;&gt;""),ROUND(G155*4,0),"")</f>
        <v/>
      </c>
      <c r="L155" s="37"/>
    </row>
    <row r="156" spans="2:12">
      <c r="B156" s="41"/>
      <c r="C156" s="42"/>
      <c r="D156" s="42"/>
      <c r="E156" s="36"/>
      <c r="F156" s="43"/>
      <c r="G156" s="44" t="str">
        <f t="shared" si="4"/>
        <v/>
      </c>
      <c r="H156" s="39" t="str">
        <f>IF(F156="","",IFERROR(INDEX(Activities!$C$2:$C$76,MATCH(F156,Activities!$B$2:$B$76,0)),"Custom"))</f>
        <v/>
      </c>
      <c r="I156" s="39" t="str">
        <f>IF(F156="","",IFERROR(INDEX(Activities!$D$2:$D$76,MATCH(F156,Activities!$B$2:$B$76,0)),"?"))</f>
        <v/>
      </c>
      <c r="J156" s="45"/>
      <c r="K156" s="39" t="str">
        <f>IF(AND('Admin Config'!C16="15-Minute Increment",I156="Yes",G156&lt;&gt;""),ROUND(G156*4,0),"")</f>
        <v/>
      </c>
      <c r="L156" s="43"/>
    </row>
    <row r="159" spans="2:12" ht="15.6">
      <c r="B159" s="3" t="s">
        <v>165</v>
      </c>
    </row>
    <row r="160" spans="2:12" ht="26.1">
      <c r="B160" s="4" t="s">
        <v>166</v>
      </c>
      <c r="G160" s="10">
        <f>COUNTA(F7:F156)</f>
        <v>0</v>
      </c>
    </row>
    <row r="161" spans="2:7" ht="26.1">
      <c r="B161" s="4" t="s">
        <v>167</v>
      </c>
      <c r="G161" s="46">
        <f>SUM(G7:G156)</f>
        <v>0</v>
      </c>
    </row>
    <row r="162" spans="2:7" ht="26.1">
      <c r="B162" s="4" t="s">
        <v>168</v>
      </c>
      <c r="G162" s="10">
        <f>IFERROR(SUMPRODUCT((B7:B156&lt;&gt;"")/COUNTIF(B7:B156,B7:B156+"T*")),SUMPRODUCT(--(LEN(B7:B156)&gt;0)))</f>
        <v>0</v>
      </c>
    </row>
    <row r="163" spans="2:7" ht="26.1">
      <c r="B163" s="4" t="s">
        <v>169</v>
      </c>
      <c r="G163">
        <f>IFERROR(SUMPRODUCT(--(I7:I156="Yes")*--(B7:B156&lt;&gt;"")*(1/COUNTIFS(B7:B156,B7:B156,I7:I156,"Yes"))),0)</f>
        <v>0</v>
      </c>
    </row>
    <row r="164" spans="2:7" ht="26.1">
      <c r="B164" s="4" t="s">
        <v>170</v>
      </c>
      <c r="G164" s="47">
        <f>IFERROR(G163/G162,0)</f>
        <v>0</v>
      </c>
    </row>
    <row r="165" spans="2:7">
      <c r="B165" s="48"/>
    </row>
    <row r="166" spans="2:7" ht="26.1">
      <c r="B166" s="4" t="s">
        <v>171</v>
      </c>
      <c r="G166" s="46">
        <f>SUMIFS(G7:G156,H7:H156,"Pre-Tenancy")</f>
        <v>0</v>
      </c>
    </row>
    <row r="167" spans="2:7" ht="39">
      <c r="B167" s="4" t="s">
        <v>172</v>
      </c>
      <c r="G167" s="46">
        <f>SUMIFS(G7:G156,H7:H156,"Tenancy Sustaining")</f>
        <v>0</v>
      </c>
    </row>
    <row r="168" spans="2:7" ht="26.1">
      <c r="B168" s="4" t="s">
        <v>173</v>
      </c>
      <c r="G168" s="46">
        <f>SUMIFS(G7:G156,H7:H156,"Non-Billable")</f>
        <v>0</v>
      </c>
    </row>
    <row r="169" spans="2:7" ht="26.1">
      <c r="B169" s="4" t="s">
        <v>174</v>
      </c>
      <c r="G169" s="10">
        <f>SUM(K7:K156)</f>
        <v>0</v>
      </c>
    </row>
    <row r="171" spans="2:7" ht="30.95">
      <c r="B171" s="49" t="s">
        <v>175</v>
      </c>
    </row>
    <row r="172" spans="2:7" ht="39">
      <c r="B172" s="4" t="s">
        <v>176</v>
      </c>
      <c r="G172" s="46">
        <f>G166+G167</f>
        <v>0</v>
      </c>
    </row>
    <row r="173" spans="2:7" ht="39">
      <c r="B173" s="4" t="s">
        <v>177</v>
      </c>
      <c r="G173" s="46">
        <f>G161-SUMIFS(G7:G156,H7:H156,"Non-Billable",F7:F156,"NB-15*")-SUMIFS(G7:G156,H7:H156,"Non-Billable",F7:F156,"NB-16*")-SUMIFS(G7:G156,H7:H156,"Non-Billable",F7:F156,"NB-17*")-SUMIFS(G7:G156,H7:H156,"Non-Billable",F7:F156,"NB-18*")-SUMIFS(G7:G156,H7:H156,"Non-Billable",F7:F156,"NB-19*")</f>
        <v>0</v>
      </c>
    </row>
    <row r="174" spans="2:7" ht="39">
      <c r="B174" s="4" t="s">
        <v>178</v>
      </c>
      <c r="G174" s="47">
        <f>IFERROR(G172/G173,0)</f>
        <v>0</v>
      </c>
    </row>
    <row r="175" spans="2:7" ht="26.1">
      <c r="B175" s="4" t="s">
        <v>179</v>
      </c>
      <c r="G175" s="46">
        <f>IFERROR(G172/G162,0)</f>
        <v>0</v>
      </c>
    </row>
  </sheetData>
  <dataValidations count="10">
    <dataValidation allowBlank="1" showInputMessage="1" showErrorMessage="1" promptTitle="Date" prompt="Enter the date of the activity. Use MM/DD/YYYY format. Log each activity on the day it occurred — do not backfill from memory." sqref="A7:B175" xr:uid="{7901C8F1-F05C-1C4B-80EF-195B5F9CC1E3}"/>
    <dataValidation allowBlank="1" showInputMessage="1" showErrorMessage="1" promptTitle="Start Time" prompt="Enter the time this activity started (e.g. 9:00 AM or 9:00). Used to auto-calculate Duration. Required for the 15-Minute billing model." sqref="C7:C175" xr:uid="{EA427466-3D1A-434A-AB4E-B84DF532936F}"/>
    <dataValidation allowBlank="1" showInputMessage="1" showErrorMessage="1" promptTitle="Activity (Dropdown)" prompt="Select an activity from the dropdown list._x000a__x000a_PT = Pre-Tenancy services_x000a_TS = Tenancy Sustaining services_x000a_NB = Non-Billable activities_x000a__x000a_Choose the code that best describes the service delivered. Category and Billable fields auto-fill." sqref="E7:E175" xr:uid="{7C84F460-B3B5-A34F-B812-003BD96E9563}"/>
    <dataValidation allowBlank="1" showInputMessage="1" showErrorMessage="1" promptTitle="Duration (hrs)" prompt="Enter time spent in decimal hours:_x000a_0.25 = 15 min_x000a_0.5 = 30 min_x000a_0.75 = 45 min_x000a_1.0 = 1 hour_x000a_1.5 = 1 hr 30 min_x000a__x000a_Auto-fills from Start/End Time if those columns are visible." sqref="G7:G175" xr:uid="{E302A079-D847-F243-904C-CFEF2470C677}"/>
    <dataValidation allowBlank="1" showInputMessage="1" showErrorMessage="1" promptTitle="Category (Auto)" prompt="Auto-filled from Activity dropdown. Shows Pre-Tenancy, Tenancy Sustaining, or Non-Billable. Do not edit manually." sqref="H7:H175" xr:uid="{115CBED7-4E3F-ED4F-B164-2A1E0FB87C32}"/>
    <dataValidation allowBlank="1" showInputMessage="1" showErrorMessage="1" promptTitle="Billable? (Auto)" prompt="Auto-filled from Activity dropdown. Yes = Medicaid-billable service. No = non-billable. Do not edit manually — change the Activity selection to adjust." sqref="I7:I175" xr:uid="{975D0EBB-508A-7B47-A7BA-1AF1D9F989C9}"/>
    <dataValidation allowBlank="1" showInputMessage="1" showErrorMessage="1" promptTitle="Participant ID" prompt="Enter the participant's Medicaid ID, case number, or initials. Required for all billable activities. Leave blank for non-participant activities (meetings, training, admin tasks)." sqref="J7:J175" xr:uid="{8580A7CA-079F-0F4D-903E-94E1DFF22309}"/>
    <dataValidation allowBlank="1" showInputMessage="1" showErrorMessage="1" promptTitle="Units (15-min, Auto)" prompt="Auto-calculated: Duration x 4 = 15-minute billing units. Relevant only for the 15-Minute payment model. Column may be hidden if Per Diem or PMPM is selected in Admin Config." sqref="K7:K175" xr:uid="{659CDF2A-81FD-7143-BCF9-42FC62C71196}"/>
    <dataValidation allowBlank="1" showInputMessage="1" showErrorMessage="1" promptTitle="End Time" prompt="Enter the time this activity ended (e.g. 10:30 AM or 10:30). Duration is automatically calculated from Start and End Time." sqref="D7:D175" xr:uid="{0E78E7C1-16C0-2141-B0B1-BC155B7778CA}"/>
    <dataValidation allowBlank="1" showInputMessage="1" showErrorMessage="1" promptTitle="Notes" prompt="Optional clarifying notes about this activity. REQUIRED when the Activity code ends with 'Other (specify in notes)'._x000a__x000a_Examples:_x000a_- 'Accompanied participant to housing office'_x000a_- 'Called landlord re: maintenance'_x000a_- 'Crisis intervention, 2-hour visit'" sqref="L7:L175" xr:uid="{9D54AEC8-D5D0-3649-8F61-0ED56F1553BB}"/>
  </dataValidations>
  <pageMargins left="0.5" right="0.5" top="1" bottom="1" header="0.5" footer="0.5"/>
  <pageSetup orientation="portrait"/>
  <extLst>
    <ext xmlns:x14="http://schemas.microsoft.com/office/spreadsheetml/2009/9/main" uri="{CCE6A557-97BC-4b89-ADB6-D9C93CAAB3DF}">
      <x14:dataValidations xmlns:xm="http://schemas.microsoft.com/office/excel/2006/main" count="1">
        <x14:dataValidation type="list" allowBlank="1" showInputMessage="1" promptTitle="Activity (Dropdown)" prompt="Select an activity from the dropdown list._x000a__x000a_PT = Pre-Tenancy services_x000a_TS = Tenancy Sustaining services_x000a_NB = Non-Billable activities_x000a__x000a_Category and Billable? fields auto-fill based on your selection." xr:uid="{7E2279C1-4EFE-ED48-A448-176EB2053FFA}">
          <x14:formula1>
            <xm:f>Activities!$B$2:$B$76</xm:f>
          </x14:formula1>
          <xm:sqref>F7:F175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a841b71-251a-4ff5-965e-05a43641f765">
      <Terms xmlns="http://schemas.microsoft.com/office/infopath/2007/PartnerControls"/>
    </lcf76f155ced4ddcb4097134ff3c332f>
    <_ip_UnifiedCompliancePolicyProperties xmlns="http://schemas.microsoft.com/sharepoint/v3" xsi:nil="true"/>
    <TaxCatchAll xmlns="ed027061-e320-4c0b-9818-f6e805c688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77195FC6D8DE49AF1EFBFE6467F08B" ma:contentTypeVersion="19" ma:contentTypeDescription="Create a new document." ma:contentTypeScope="" ma:versionID="dc832954ebb230537fbe54b9420da42c">
  <xsd:schema xmlns:xsd="http://www.w3.org/2001/XMLSchema" xmlns:xs="http://www.w3.org/2001/XMLSchema" xmlns:p="http://schemas.microsoft.com/office/2006/metadata/properties" xmlns:ns1="http://schemas.microsoft.com/sharepoint/v3" xmlns:ns2="ea841b71-251a-4ff5-965e-05a43641f765" xmlns:ns3="ed027061-e320-4c0b-9818-f6e805c688a1" targetNamespace="http://schemas.microsoft.com/office/2006/metadata/properties" ma:root="true" ma:fieldsID="80649b1371bd1fe809fee754522d8b57" ns1:_="" ns2:_="" ns3:_="">
    <xsd:import namespace="http://schemas.microsoft.com/sharepoint/v3"/>
    <xsd:import namespace="ea841b71-251a-4ff5-965e-05a43641f765"/>
    <xsd:import namespace="ed027061-e320-4c0b-9818-f6e805c688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841b71-251a-4ff5-965e-05a43641f7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47ce960-2eed-402e-805c-21ba145734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27061-e320-4c0b-9818-f6e805c688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a6100cc-41e1-4158-b12a-38a020ebb534}" ma:internalName="TaxCatchAll" ma:showField="CatchAllData" ma:web="ed027061-e320-4c0b-9818-f6e805c68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FCE1E-83C3-4DED-B187-5DFADAEEB457}"/>
</file>

<file path=customXml/itemProps2.xml><?xml version="1.0" encoding="utf-8"?>
<ds:datastoreItem xmlns:ds="http://schemas.openxmlformats.org/officeDocument/2006/customXml" ds:itemID="{BDC8E222-184B-4D93-9ED7-3D1074789DF6}"/>
</file>

<file path=customXml/itemProps3.xml><?xml version="1.0" encoding="utf-8"?>
<ds:datastoreItem xmlns:ds="http://schemas.openxmlformats.org/officeDocument/2006/customXml" ds:itemID="{B4755D7E-2430-4069-B38C-B456A53C56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2026-03-18T17:19:49Z</dcterms:created>
  <dcterms:modified xsi:type="dcterms:W3CDTF">2026-04-13T22:07:54Z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0x0101004677195FC6D8DE49AF1EFBFE6467F08B</vt:lpwstr>
  </property>
</Properties>
</file>